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7025" windowHeight="6645" tabRatio="900" activeTab="0"/>
  </bookViews>
  <sheets>
    <sheet name="Unit Conversion" sheetId="1" r:id="rId1"/>
    <sheet name="Conversion" sheetId="2" r:id="rId2"/>
    <sheet name="Convert" sheetId="3" r:id="rId3"/>
    <sheet name="Data" sheetId="4" state="hidden" r:id="rId4"/>
  </sheets>
  <definedNames>
    <definedName name="_Order1" hidden="1">255</definedName>
    <definedName name="_Order2" hidden="1">255</definedName>
    <definedName name="HEADDAYA3">#REF!,#REF!,#REF!,#REF!,#REF!,#REF!,#REF!,#REF!,#REF!,#REF!,#REF!,#REF!,#REF!</definedName>
    <definedName name="HEADDAYA4">#REF!,#REF!,#REF!,#REF!,#REF!,#REF!,#REF!,#REF!,#REF!,#REF!,#REF!,#REF!,#REF!,#REF!,#REF!,#REF!,#REF!</definedName>
    <definedName name="HEADWEEKA3">#REF!,#REF!,#REF!,#REF!,#REF!,#REF!,#REF!,#REF!,#REF!,#REF!,#REF!,#REF!</definedName>
    <definedName name="HEADWEEKA4">#REF!,#REF!,#REF!,#REF!,#REF!,#REF!,#REF!,#REF!,#REF!,#REF!,#REF!,#REF!</definedName>
    <definedName name="_xlnm.Print_Area" localSheetId="1">'Conversion'!$B$1:$I$20</definedName>
    <definedName name="_xlnm.Print_Area" localSheetId="2">'Convert'!$B$2:$C$9</definedName>
    <definedName name="_xlnm.Print_Area" localSheetId="0">'Unit Conversion'!$A$1:$U$24</definedName>
  </definedNames>
  <calcPr fullCalcOnLoad="1"/>
</workbook>
</file>

<file path=xl/sharedStrings.xml><?xml version="1.0" encoding="utf-8"?>
<sst xmlns="http://schemas.openxmlformats.org/spreadsheetml/2006/main" count="2515" uniqueCount="859">
  <si>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</si>
  <si>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</si>
  <si>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</si>
  <si>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</si>
  <si>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</si>
  <si>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</si>
  <si>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</si>
  <si>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</si>
  <si>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</si>
  <si>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</si>
  <si>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</si>
  <si>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</si>
  <si>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</si>
  <si>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</si>
  <si>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</si>
  <si>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</si>
  <si>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</si>
  <si>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</si>
  <si>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</si>
  <si>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</si>
  <si>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</si>
  <si>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</si>
  <si>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</si>
  <si>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</si>
  <si>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</si>
  <si>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</si>
  <si>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</si>
  <si>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</si>
  <si>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</si>
  <si>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</si>
  <si>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</si>
  <si>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</si>
  <si>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</si>
  <si>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</si>
  <si>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</si>
  <si>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</si>
  <si>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</si>
  <si>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</si>
  <si>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</si>
  <si>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</si>
  <si>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</si>
  <si>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</si>
  <si>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</si>
  <si>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</si>
  <si>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Y</t>
  </si>
  <si>
    <t>Z</t>
  </si>
  <si>
    <t>Minutes</t>
  </si>
  <si>
    <t>Seconds</t>
  </si>
  <si>
    <t>X</t>
  </si>
  <si>
    <t>Number</t>
  </si>
  <si>
    <t>mm</t>
  </si>
  <si>
    <t>Decimal</t>
  </si>
  <si>
    <t>Fraction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</si>
  <si>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</si>
  <si>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</si>
  <si>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</si>
  <si>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</si>
  <si>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</si>
  <si>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</si>
  <si>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</si>
  <si>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</si>
  <si>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</si>
  <si>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</si>
  <si>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</si>
  <si>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</si>
  <si>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</si>
  <si>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</si>
  <si>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</si>
  <si>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</si>
  <si>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</si>
  <si>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</si>
  <si>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</si>
  <si>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</si>
  <si>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</si>
  <si>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</si>
  <si>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</si>
  <si>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</si>
  <si>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</si>
  <si>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</si>
  <si>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</si>
  <si>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</si>
  <si>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</si>
  <si>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</si>
  <si>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</si>
  <si>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</si>
  <si>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</si>
  <si>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</si>
  <si>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</si>
  <si>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</si>
  <si>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</si>
  <si>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</si>
  <si>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</si>
  <si>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</si>
  <si>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</si>
  <si>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</si>
  <si>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</si>
  <si>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</si>
  <si>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</si>
  <si>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</si>
  <si>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</si>
  <si>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</si>
  <si>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</si>
  <si>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</si>
  <si>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</si>
  <si>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</si>
  <si>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</si>
  <si>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</si>
  <si>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</si>
  <si>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</si>
  <si>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</si>
  <si>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</si>
  <si>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</si>
  <si>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</si>
  <si>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</si>
  <si>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</si>
  <si>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</si>
  <si>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</si>
  <si>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</si>
  <si>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</si>
  <si>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</si>
  <si>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</si>
  <si>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</si>
  <si>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</si>
  <si>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</si>
  <si>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</si>
  <si>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</si>
  <si>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</si>
  <si>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</si>
  <si>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</si>
  <si>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</si>
  <si>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</si>
  <si>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</si>
  <si>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</si>
  <si>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</si>
  <si>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</si>
  <si>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</si>
  <si>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</si>
  <si>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</si>
  <si>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</si>
  <si>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</si>
  <si>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</si>
  <si>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</si>
  <si>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</si>
  <si>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</si>
  <si>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</si>
  <si>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</si>
  <si>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</si>
  <si>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</si>
  <si>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</si>
  <si>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</si>
  <si>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</si>
  <si>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</si>
  <si>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</si>
  <si>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</si>
  <si>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</si>
  <si>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</si>
  <si>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</si>
  <si>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</si>
  <si>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</si>
  <si>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</si>
  <si>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</si>
  <si>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</si>
  <si>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</si>
  <si>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</si>
  <si>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</si>
  <si>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</si>
  <si>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</si>
  <si>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</si>
  <si>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</si>
  <si>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</si>
  <si>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</si>
  <si>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</si>
  <si>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</si>
  <si>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</si>
  <si>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</si>
  <si>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</si>
  <si>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</si>
  <si>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</si>
  <si>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</si>
  <si>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</si>
  <si>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</si>
  <si>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</si>
  <si>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</si>
  <si>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</si>
  <si>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</si>
  <si>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</si>
  <si>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</si>
  <si>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</si>
  <si>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</si>
  <si>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</si>
  <si>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</si>
  <si>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</si>
  <si>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</si>
  <si>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</si>
  <si>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</si>
  <si>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</si>
  <si>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</si>
  <si>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</si>
  <si>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</si>
  <si>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</si>
  <si>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</si>
  <si>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</si>
  <si>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</si>
  <si>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</si>
  <si>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</si>
  <si>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</si>
  <si>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</si>
  <si>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</si>
  <si>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</si>
  <si>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</si>
  <si>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</si>
  <si>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</si>
  <si>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</si>
  <si>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</si>
  <si>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</si>
  <si>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</si>
  <si>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</si>
  <si>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</si>
  <si>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</si>
  <si>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</si>
  <si>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</si>
  <si>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</si>
  <si>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</si>
  <si>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</si>
  <si>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</si>
  <si>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</si>
  <si>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</si>
  <si>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</si>
  <si>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</si>
  <si>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</si>
  <si>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</si>
  <si>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</si>
  <si>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</si>
  <si>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</si>
  <si>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</si>
  <si>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</si>
  <si>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</si>
  <si>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</si>
  <si>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</si>
  <si>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</si>
  <si>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</si>
  <si>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</si>
  <si>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</si>
  <si>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</si>
  <si>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</si>
  <si>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</si>
  <si>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</si>
  <si>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</si>
  <si>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</si>
  <si>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</si>
  <si>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</si>
  <si>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</si>
  <si>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</si>
  <si>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</si>
  <si>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</si>
  <si>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</si>
  <si>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</si>
  <si>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</si>
  <si>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</si>
  <si>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</si>
  <si>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</si>
  <si>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</si>
  <si>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</si>
  <si>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</si>
  <si>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</si>
  <si>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</si>
  <si>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</si>
  <si>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</si>
  <si>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</si>
  <si>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</si>
  <si>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</si>
  <si>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</si>
  <si>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</si>
  <si>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</si>
  <si>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</si>
  <si>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</si>
  <si>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</si>
  <si>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</si>
  <si>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</si>
  <si>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</si>
  <si>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</si>
  <si>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</si>
  <si>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</si>
  <si>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</si>
  <si>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</si>
  <si>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</si>
  <si>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</si>
  <si>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</si>
  <si>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</si>
  <si>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</si>
  <si>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</si>
  <si>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</si>
  <si>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</si>
  <si>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</si>
  <si>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</si>
  <si>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</si>
  <si>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</si>
  <si>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</si>
  <si>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</si>
  <si>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</si>
  <si>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</si>
  <si>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</si>
  <si>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</si>
  <si>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</si>
  <si>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</si>
  <si>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</si>
  <si>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</si>
  <si>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</si>
  <si>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</si>
  <si>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</si>
  <si>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</si>
  <si>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</si>
  <si>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</si>
  <si>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</si>
  <si>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</si>
  <si>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</si>
  <si>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</si>
  <si>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</si>
  <si>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</si>
  <si>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</si>
  <si>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</si>
  <si>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</si>
  <si>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</si>
  <si>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</si>
  <si>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</si>
  <si>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</si>
  <si>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</si>
  <si>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</si>
  <si>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</si>
  <si>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</si>
  <si>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</si>
  <si>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</si>
  <si>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</si>
  <si>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</si>
  <si>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</si>
  <si>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</si>
  <si>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</si>
  <si>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</si>
  <si>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</si>
  <si>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</si>
  <si>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</si>
  <si>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</si>
  <si>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</si>
  <si>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</si>
  <si>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</si>
  <si>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</si>
  <si>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</si>
  <si>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</si>
  <si>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</si>
  <si>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</si>
  <si>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</si>
  <si>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</si>
  <si>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</si>
  <si>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</si>
  <si>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</si>
  <si>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</si>
  <si>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</si>
  <si>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</si>
  <si>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</si>
  <si>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</si>
  <si>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</si>
  <si>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</si>
  <si>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</si>
  <si>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</si>
  <si>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</si>
  <si>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</si>
  <si>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</si>
  <si>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</si>
  <si>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</si>
  <si>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</si>
  <si>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</si>
  <si>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</si>
  <si>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</si>
  <si>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</si>
  <si>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</si>
  <si>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</si>
  <si>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</si>
  <si>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</si>
  <si>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</si>
  <si>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</si>
  <si>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</si>
  <si>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</si>
  <si>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</si>
  <si>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</si>
  <si>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</si>
  <si>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</si>
  <si>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</si>
  <si>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</si>
  <si>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</si>
  <si>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</si>
  <si>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</si>
  <si>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</si>
  <si>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</si>
  <si>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</si>
  <si>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</si>
  <si>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</si>
  <si>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</si>
  <si>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</si>
  <si>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</si>
  <si>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</si>
  <si>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</si>
  <si>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</si>
  <si>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</si>
  <si>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</si>
  <si>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</si>
  <si>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</si>
  <si>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</si>
  <si>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</si>
  <si>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</si>
  <si>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</si>
  <si>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</si>
  <si>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</si>
  <si>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</si>
  <si>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</si>
  <si>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</si>
  <si>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</si>
  <si>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</si>
  <si>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</si>
  <si>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</si>
  <si>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</si>
  <si>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</si>
  <si>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</si>
  <si>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</si>
  <si>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</si>
  <si>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</si>
  <si>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</si>
  <si>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</si>
  <si>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</si>
  <si>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</si>
  <si>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</si>
  <si>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</si>
  <si>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</si>
  <si>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</si>
  <si>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</si>
  <si>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</si>
  <si>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</si>
  <si>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</si>
  <si>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</si>
  <si>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</si>
  <si>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</si>
  <si>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</si>
  <si>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</si>
  <si>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</si>
  <si>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</si>
  <si>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</si>
  <si>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</si>
  <si>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</si>
  <si>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</si>
  <si>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</si>
  <si>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</si>
  <si>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</si>
  <si>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</si>
  <si>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</si>
  <si>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</si>
  <si>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</si>
  <si>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</si>
  <si>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</si>
  <si>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</si>
  <si>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</si>
  <si>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</si>
  <si>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</si>
  <si>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</si>
  <si>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</si>
  <si>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</si>
  <si>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</si>
  <si>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</si>
  <si>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</si>
  <si>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</si>
  <si>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</si>
  <si>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</si>
  <si>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</si>
  <si>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</si>
  <si>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</si>
  <si>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</si>
  <si>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</si>
  <si>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</si>
  <si>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</si>
  <si>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</si>
  <si>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</si>
  <si>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</si>
  <si>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</si>
  <si>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</si>
  <si>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</si>
  <si>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</si>
  <si>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</si>
  <si>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</si>
  <si>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</si>
  <si>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</si>
  <si>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</si>
  <si>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</si>
  <si>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</si>
  <si>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</si>
  <si>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</si>
  <si>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</si>
  <si>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</si>
  <si>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</si>
  <si>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</si>
  <si>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</si>
  <si>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</si>
  <si>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</si>
  <si>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</si>
  <si>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</si>
  <si>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</si>
  <si>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</si>
  <si>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</si>
  <si>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</si>
  <si>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</si>
  <si>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</si>
  <si>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</si>
  <si>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</si>
  <si>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</si>
  <si>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</si>
  <si>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</si>
  <si>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</si>
  <si>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</si>
  <si>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</si>
  <si>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</si>
  <si>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</si>
  <si>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</si>
  <si>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</si>
  <si>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</si>
  <si>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</si>
  <si>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</si>
  <si>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</si>
  <si>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</si>
  <si>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</si>
  <si>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</si>
  <si>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</si>
  <si>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</si>
  <si>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</si>
  <si>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</si>
  <si>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</si>
  <si>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</si>
  <si>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</si>
  <si>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</si>
  <si>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</si>
  <si>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</si>
  <si>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</si>
  <si>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</si>
  <si>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</si>
  <si>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</si>
  <si>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</si>
  <si>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</si>
  <si>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</si>
  <si>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</si>
  <si>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</si>
  <si>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</si>
  <si>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</si>
  <si>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</si>
  <si>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</si>
  <si>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</si>
  <si>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</si>
  <si>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</si>
  <si>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</si>
  <si>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</si>
  <si>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</si>
  <si>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</si>
  <si>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</si>
  <si>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</si>
  <si>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</si>
  <si>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</si>
  <si>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Pressure</t>
  </si>
  <si>
    <t>Power</t>
  </si>
  <si>
    <t>Dynamic Viscosity</t>
  </si>
  <si>
    <t>Heat Flux</t>
  </si>
  <si>
    <t>mile</t>
  </si>
  <si>
    <t>MMscf / hr</t>
  </si>
  <si>
    <t>psi</t>
  </si>
  <si>
    <t>hp</t>
  </si>
  <si>
    <t>hp . hr</t>
  </si>
  <si>
    <t>Long Ton</t>
  </si>
  <si>
    <t>centipoise</t>
  </si>
  <si>
    <t>centistoke</t>
  </si>
  <si>
    <t>lb / sec</t>
  </si>
  <si>
    <t>Btu / hr . ft . F</t>
  </si>
  <si>
    <t>Btu / lb</t>
  </si>
  <si>
    <t>Btu / lb . F</t>
  </si>
  <si>
    <t>yard</t>
  </si>
  <si>
    <t>bbl</t>
  </si>
  <si>
    <t>MMscf / day</t>
  </si>
  <si>
    <t>in Hg</t>
  </si>
  <si>
    <t>hp  (metric)</t>
  </si>
  <si>
    <t>Btu</t>
  </si>
  <si>
    <t>Short Ton</t>
  </si>
  <si>
    <t>gr / ml</t>
  </si>
  <si>
    <t>poise</t>
  </si>
  <si>
    <t>stoke</t>
  </si>
  <si>
    <t>lb / min</t>
  </si>
  <si>
    <t>cal / sec . cm . C</t>
  </si>
  <si>
    <t>cal / gr</t>
  </si>
  <si>
    <t>cal / gr . C</t>
  </si>
  <si>
    <t>Volume</t>
  </si>
  <si>
    <t>Energy</t>
  </si>
  <si>
    <t>Kinematic Viscosity</t>
  </si>
  <si>
    <t>Specific Energy</t>
  </si>
  <si>
    <t>ft</t>
  </si>
  <si>
    <t>Mscf / hr</t>
  </si>
  <si>
    <t>mm Hg</t>
  </si>
  <si>
    <t>ton  (refrig.)</t>
  </si>
  <si>
    <t>Metric Ton</t>
  </si>
  <si>
    <t>gr / lit</t>
  </si>
  <si>
    <t>Pa . sec</t>
  </si>
  <si>
    <t>lb / hr</t>
  </si>
  <si>
    <t>watt / cm . C</t>
  </si>
  <si>
    <t>joule / gr</t>
  </si>
  <si>
    <t>joule / gr . C</t>
  </si>
  <si>
    <t>in</t>
  </si>
  <si>
    <t>gal  (Imperial)</t>
  </si>
  <si>
    <t>Mscf / day</t>
  </si>
  <si>
    <t>bbl / hr</t>
  </si>
  <si>
    <t>Btu / min</t>
  </si>
  <si>
    <t>kW .  hr</t>
  </si>
  <si>
    <t>lb</t>
  </si>
  <si>
    <t>gr / gal</t>
  </si>
  <si>
    <t>lb / ft . hr</t>
  </si>
  <si>
    <t>lb / day</t>
  </si>
  <si>
    <t>kcal / hr . m . C</t>
  </si>
  <si>
    <t>cal / kg</t>
  </si>
  <si>
    <t>cal / kg . C</t>
  </si>
  <si>
    <t>km</t>
  </si>
  <si>
    <t>gal  (US)</t>
  </si>
  <si>
    <t>lb-mol / hr</t>
  </si>
  <si>
    <t>bbl / day</t>
  </si>
  <si>
    <t>Btu / hr</t>
  </si>
  <si>
    <t>Cal</t>
  </si>
  <si>
    <t>oz</t>
  </si>
  <si>
    <t>lb / ft . sec</t>
  </si>
  <si>
    <t>kg / sec</t>
  </si>
  <si>
    <t>watt / m . C</t>
  </si>
  <si>
    <t>joule / kg</t>
  </si>
  <si>
    <t>joule / kg . C</t>
  </si>
  <si>
    <t xml:space="preserve">m </t>
  </si>
  <si>
    <t>fl. oz</t>
  </si>
  <si>
    <t>lb-mol / day</t>
  </si>
  <si>
    <t>gal / min</t>
  </si>
  <si>
    <t>torr</t>
  </si>
  <si>
    <t>kW</t>
  </si>
  <si>
    <t>kCal</t>
  </si>
  <si>
    <t>kg</t>
  </si>
  <si>
    <t>kg / min</t>
  </si>
  <si>
    <t>Molar Flowrate</t>
  </si>
  <si>
    <t>Mass</t>
  </si>
  <si>
    <t>Mass Flowrate</t>
  </si>
  <si>
    <t>Specific Heat</t>
  </si>
  <si>
    <t>cm</t>
  </si>
  <si>
    <t>g-mol / hr</t>
  </si>
  <si>
    <t>gal / day</t>
  </si>
  <si>
    <t>atm</t>
  </si>
  <si>
    <t>Cal / sec</t>
  </si>
  <si>
    <t>joule</t>
  </si>
  <si>
    <t>gr</t>
  </si>
  <si>
    <t>kg / hr</t>
  </si>
  <si>
    <t>g-mol / day</t>
  </si>
  <si>
    <t>bar</t>
  </si>
  <si>
    <t>Cal / min</t>
  </si>
  <si>
    <t>W . sec</t>
  </si>
  <si>
    <t>mg</t>
  </si>
  <si>
    <t>lb / gal</t>
  </si>
  <si>
    <t>gr / cm . sec</t>
  </si>
  <si>
    <t>kg / day</t>
  </si>
  <si>
    <t>micron</t>
  </si>
  <si>
    <t>lit</t>
  </si>
  <si>
    <t>mbar</t>
  </si>
  <si>
    <t>Watt</t>
  </si>
  <si>
    <t>grain</t>
  </si>
  <si>
    <t>hectare</t>
  </si>
  <si>
    <t>lb / bbl</t>
  </si>
  <si>
    <t>kg / m . hr</t>
  </si>
  <si>
    <t>L ton / day</t>
  </si>
  <si>
    <t>Joule / sec</t>
  </si>
  <si>
    <t>lit . atm</t>
  </si>
  <si>
    <t>carat</t>
  </si>
  <si>
    <t>are</t>
  </si>
  <si>
    <t>S ton / day</t>
  </si>
  <si>
    <t>Volumetric Flowrate</t>
  </si>
  <si>
    <t>Density</t>
  </si>
  <si>
    <t>Heat Transfer Coefficient</t>
  </si>
  <si>
    <t>ml</t>
  </si>
  <si>
    <t>lit / sec</t>
  </si>
  <si>
    <t>kPa</t>
  </si>
  <si>
    <t>slug</t>
  </si>
  <si>
    <t>acre</t>
  </si>
  <si>
    <t>oz / gal</t>
  </si>
  <si>
    <t>M ton / day</t>
  </si>
  <si>
    <t>lit / min</t>
  </si>
  <si>
    <t>Pa</t>
  </si>
  <si>
    <t>SG  (liquid)</t>
  </si>
  <si>
    <t>lit / hr</t>
  </si>
  <si>
    <t>lit / day</t>
  </si>
  <si>
    <t>Area</t>
  </si>
  <si>
    <t>Thermal Conductivity</t>
  </si>
  <si>
    <t>UPSTREAM PROCESS ENGINEERING</t>
  </si>
  <si>
    <t>UNIT CONVERSION PROGRAM</t>
  </si>
  <si>
    <r>
      <t xml:space="preserve">yard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</si>
  <si>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</si>
  <si>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ft</t>
    </r>
    <r>
      <rPr>
        <vertAlign val="superscript"/>
        <sz val="8"/>
        <color indexed="9"/>
        <rFont val="Arial"/>
        <family val="2"/>
      </rPr>
      <t>2</t>
    </r>
  </si>
  <si>
    <r>
      <t>gr / cm</t>
    </r>
    <r>
      <rPr>
        <vertAlign val="superscript"/>
        <sz val="8"/>
        <color indexed="9"/>
        <rFont val="Arial"/>
        <family val="2"/>
      </rPr>
      <t>3</t>
    </r>
  </si>
  <si>
    <r>
      <t>Btu / hr . 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F</t>
    </r>
  </si>
  <si>
    <r>
      <t>Btu / hr . ft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</si>
  <si>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</si>
  <si>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in</t>
    </r>
    <r>
      <rPr>
        <vertAlign val="superscript"/>
        <sz val="8"/>
        <color indexed="9"/>
        <rFont val="Arial"/>
        <family val="2"/>
      </rPr>
      <t>2</t>
    </r>
  </si>
  <si>
    <r>
      <t>cal / sec .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</si>
  <si>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cal / sec . cm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</si>
  <si>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</si>
  <si>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</si>
  <si>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ft . lb</t>
    </r>
    <r>
      <rPr>
        <vertAlign val="subscript"/>
        <sz val="8"/>
        <color indexed="9"/>
        <rFont val="Arial"/>
        <family val="2"/>
      </rPr>
      <t>f</t>
    </r>
  </si>
  <si>
    <r>
      <t xml:space="preserve">yard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</si>
  <si>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</si>
  <si>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</si>
  <si>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cm</t>
    </r>
    <r>
      <rPr>
        <vertAlign val="superscript"/>
        <sz val="8"/>
        <color indexed="9"/>
        <rFont val="Arial"/>
        <family val="2"/>
      </rPr>
      <t>2</t>
    </r>
  </si>
  <si>
    <r>
      <t>ft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</si>
  <si>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 xml:space="preserve">mile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</si>
  <si>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</si>
  <si>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>kcal / hr .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</si>
  <si>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kcal / hr . m</t>
    </r>
    <r>
      <rPr>
        <vertAlign val="superscript"/>
        <sz val="8"/>
        <color indexed="9"/>
        <rFont val="Arial"/>
        <family val="2"/>
      </rPr>
      <t>2</t>
    </r>
  </si>
  <si>
    <r>
      <t>in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</si>
  <si>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>mm</t>
    </r>
    <r>
      <rPr>
        <vertAlign val="superscript"/>
        <sz val="8"/>
        <color indexed="9"/>
        <rFont val="Arial"/>
        <family val="2"/>
      </rPr>
      <t>2</t>
    </r>
  </si>
  <si>
    <r>
      <t>kg / m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</si>
  <si>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</si>
  <si>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</si>
  <si>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m</t>
    </r>
    <r>
      <rPr>
        <vertAlign val="superscript"/>
        <sz val="8"/>
        <color indexed="9"/>
        <rFont val="Arial"/>
        <family val="2"/>
      </rPr>
      <t>2</t>
    </r>
  </si>
  <si>
    <r>
      <t>cm</t>
    </r>
    <r>
      <rPr>
        <vertAlign val="superscript"/>
        <sz val="8"/>
        <color indexed="9"/>
        <rFont val="Arial"/>
        <family val="2"/>
      </rPr>
      <t>2</t>
    </r>
  </si>
  <si>
    <r>
      <t>lb / in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</si>
  <si>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ft2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</si>
  <si>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</si>
  <si>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 xml:space="preserve">in 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</si>
  <si>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</si>
  <si>
    <r>
      <t>lb / ft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</si>
  <si>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in2</t>
    </r>
  </si>
  <si>
    <r>
      <t>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</si>
  <si>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</si>
  <si>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</si>
  <si>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km</t>
    </r>
    <r>
      <rPr>
        <vertAlign val="superscript"/>
        <sz val="8"/>
        <color indexed="9"/>
        <rFont val="Arial"/>
        <family val="2"/>
      </rPr>
      <t>2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</si>
  <si>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</si>
  <si>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ft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in</t>
    </r>
    <r>
      <rPr>
        <vertAlign val="superscript"/>
        <sz val="8"/>
        <color indexed="9"/>
        <rFont val="Arial"/>
        <family val="2"/>
      </rPr>
      <t>2</t>
    </r>
  </si>
  <si>
    <r>
      <t xml:space="preserve">cm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</si>
  <si>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</si>
  <si>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kg / cm</t>
    </r>
    <r>
      <rPr>
        <vertAlign val="superscript"/>
        <sz val="8"/>
        <color indexed="9"/>
        <rFont val="Arial"/>
        <family val="2"/>
      </rPr>
      <t>2</t>
    </r>
  </si>
  <si>
    <r>
      <t>oz / in</t>
    </r>
    <r>
      <rPr>
        <vertAlign val="superscript"/>
        <sz val="8"/>
        <color indexed="9"/>
        <rFont val="Arial"/>
        <family val="2"/>
      </rPr>
      <t>3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</si>
  <si>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sec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</si>
  <si>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min</t>
    </r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</si>
  <si>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</si>
  <si>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</si>
  <si>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</si>
  <si>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</si>
  <si>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</si>
  <si>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</si>
  <si>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</si>
  <si>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</si>
  <si>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</si>
  <si>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</si>
  <si>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</si>
  <si>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</si>
  <si>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</si>
  <si>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</si>
  <si>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</si>
  <si>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</si>
  <si>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</si>
  <si>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</si>
  <si>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</si>
  <si>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</si>
  <si>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</si>
  <si>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</si>
  <si>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</si>
  <si>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</si>
  <si>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</si>
  <si>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</si>
  <si>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</si>
  <si>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</si>
  <si>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</si>
  <si>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</si>
  <si>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</si>
  <si>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</si>
  <si>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</si>
  <si>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A</t>
  </si>
  <si>
    <t>1/64</t>
  </si>
  <si>
    <t>1/32</t>
  </si>
  <si>
    <t>Length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</si>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</sst>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General_)"/>
    <numFmt numFmtId="167" formatCode="0.0_)"/>
    <numFmt numFmtId="168" formatCode="0.00000000_)"/>
    <numFmt numFmtId="169" formatCode="&quot;$&quot;#,##0.00_);[Red]&quot;$&quot;#,##0.00"/>
    <numFmt numFmtId="170" formatCode="&quot;$&quot;#,##0.00_);&quot;$&quot;#,##0.00"/>
    <numFmt numFmtId="171" formatCode="&quot;$&quot;#,##0.0000_);\(&quot;$&quot;#,##0.0000\)"/>
    <numFmt numFmtId="172" formatCode="m"/>
    <numFmt numFmtId="173" formatCode="0.000"/>
    <numFmt numFmtId="174" formatCode="0._)"/>
    <numFmt numFmtId="175" formatCode="0.0000"/>
    <numFmt numFmtId="176" formatCode=".0000_)"/>
    <numFmt numFmtId="177" formatCode="00"/>
    <numFmt numFmtId="178" formatCode="000"/>
    <numFmt numFmtId="179" formatCode=".000_)"/>
    <numFmt numFmtId="180" formatCode=".0000"/>
    <numFmt numFmtId="181" formatCode="0.0"/>
    <numFmt numFmtId="182" formatCode="mm/dd/yy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#,##0.0"/>
    <numFmt numFmtId="192" formatCode="0.00000"/>
    <numFmt numFmtId="193" formatCode="0.000000"/>
    <numFmt numFmtId="194" formatCode="#,##0.000000"/>
    <numFmt numFmtId="195" formatCode="#,##0.0000000"/>
    <numFmt numFmtId="196" formatCode="0.E+00"/>
    <numFmt numFmtId="197" formatCode="#,##0.000"/>
    <numFmt numFmtId="198" formatCode="#,##0.0000"/>
    <numFmt numFmtId="199" formatCode="#,##0.00000"/>
    <numFmt numFmtId="200" formatCode="mmmm\ d\,\ yyyy"/>
    <numFmt numFmtId="201" formatCode="_(* #,##0.0_);_(* \(#,##0.0\);_(* &quot;-&quot;??_);_(@_)"/>
    <numFmt numFmtId="202" formatCode="_(* #,##0_);_(* \(#,##0\);_(* &quot;-&quot;??_);_(@_)"/>
    <numFmt numFmtId="203" formatCode="0.0%"/>
    <numFmt numFmtId="204" formatCode="#,##0.0_);\(#,##0.0\)"/>
    <numFmt numFmtId="205" formatCode="#,##0.000_);\(#,##0.000\)"/>
    <numFmt numFmtId="206" formatCode="dd\-mmm\-yy_)"/>
    <numFmt numFmtId="207" formatCode="0E+00_)"/>
    <numFmt numFmtId="208" formatCode="0.00000000"/>
    <numFmt numFmtId="209" formatCode="0.0000000"/>
    <numFmt numFmtId="210" formatCode="0.0000000000"/>
    <numFmt numFmtId="211" formatCode="0.00000000000"/>
    <numFmt numFmtId="212" formatCode="0.000000000"/>
    <numFmt numFmtId="213" formatCode=";;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Rs&quot;#,##0_);\(&quot;Rs&quot;#,##0\)"/>
    <numFmt numFmtId="218" formatCode="&quot;Rs&quot;#,##0_);[Red]\(&quot;Rs&quot;#,##0\)"/>
    <numFmt numFmtId="219" formatCode="&quot;Rs&quot;#,##0.00_);\(&quot;Rs&quot;#,##0.00\)"/>
    <numFmt numFmtId="220" formatCode="&quot;Rs&quot;#,##0.00_);[Red]\(&quot;Rs&quot;#,##0.00\)"/>
    <numFmt numFmtId="221" formatCode="_(&quot;Rs&quot;* #,##0_);_(&quot;Rs&quot;* \(#,##0\);_(&quot;Rs&quot;* &quot;-&quot;_);_(@_)"/>
    <numFmt numFmtId="222" formatCode="_(&quot;Rs&quot;* #,##0.00_);_(&quot;Rs&quot;* \(#,##0.00\);_(&quot;Rs&quot;* &quot;-&quot;??_);_(@_)"/>
    <numFmt numFmtId="223" formatCode="dd\.\ mmm\ yy"/>
    <numFmt numFmtId="224" formatCode="dd\.mm\.yy"/>
    <numFmt numFmtId="225" formatCode="m/d"/>
    <numFmt numFmtId="226" formatCode="d\-mmm\-yyyy"/>
    <numFmt numFmtId="227" formatCode="00000"/>
  </numFmts>
  <fonts count="6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u val="single"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0"/>
    </font>
    <font>
      <sz val="8"/>
      <color indexed="9"/>
      <name val="Arial"/>
      <family val="2"/>
    </font>
    <font>
      <b/>
      <sz val="8"/>
      <color indexed="8"/>
      <name val="Arial"/>
      <family val="0"/>
    </font>
    <font>
      <vertAlign val="superscript"/>
      <sz val="8"/>
      <color indexed="9"/>
      <name val="Arial"/>
      <family val="2"/>
    </font>
    <font>
      <vertAlign val="subscript"/>
      <sz val="8"/>
      <color indexed="9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6"/>
      <name val="Arial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Continuous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6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7" fillId="33" borderId="15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5" fontId="0" fillId="0" borderId="0" xfId="0" applyNumberFormat="1" applyAlignment="1" applyProtection="1">
      <alignment horizontal="centerContinuous"/>
      <protection/>
    </xf>
    <xf numFmtId="17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5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11" fillId="34" borderId="26" xfId="0" applyFont="1" applyFill="1" applyBorder="1" applyAlignment="1">
      <alignment horizontal="centerContinuous"/>
    </xf>
    <xf numFmtId="0" fontId="11" fillId="34" borderId="27" xfId="0" applyFont="1" applyFill="1" applyBorder="1" applyAlignment="1">
      <alignment horizontal="centerContinuous"/>
    </xf>
    <xf numFmtId="0" fontId="9" fillId="34" borderId="23" xfId="0" applyFont="1" applyFill="1" applyBorder="1" applyAlignment="1">
      <alignment horizontal="right"/>
    </xf>
    <xf numFmtId="0" fontId="0" fillId="0" borderId="28" xfId="0" applyNumberFormat="1" applyFill="1" applyBorder="1" applyAlignment="1" applyProtection="1">
      <alignment/>
      <protection locked="0"/>
    </xf>
    <xf numFmtId="0" fontId="0" fillId="34" borderId="23" xfId="0" applyNumberFormat="1" applyFill="1" applyBorder="1" applyAlignment="1">
      <alignment/>
    </xf>
    <xf numFmtId="0" fontId="4" fillId="35" borderId="0" xfId="58" applyFill="1" applyProtection="1">
      <alignment/>
      <protection hidden="1"/>
    </xf>
    <xf numFmtId="0" fontId="4" fillId="35" borderId="0" xfId="58" applyFill="1" applyAlignment="1" applyProtection="1">
      <alignment/>
      <protection hidden="1"/>
    </xf>
    <xf numFmtId="0" fontId="15" fillId="35" borderId="0" xfId="58" applyFont="1" applyFill="1" applyProtection="1">
      <alignment/>
      <protection hidden="1"/>
    </xf>
    <xf numFmtId="0" fontId="15" fillId="35" borderId="0" xfId="58" applyFont="1" applyFill="1" applyProtection="1">
      <alignment/>
      <protection locked="0"/>
    </xf>
    <xf numFmtId="0" fontId="4" fillId="35" borderId="0" xfId="58" applyFill="1" applyAlignment="1" applyProtection="1">
      <alignment horizontal="centerContinuous"/>
      <protection locked="0"/>
    </xf>
    <xf numFmtId="0" fontId="16" fillId="35" borderId="29" xfId="58" applyFont="1" applyFill="1" applyBorder="1" applyAlignment="1" applyProtection="1">
      <alignment horizontal="centerContinuous" vertical="center"/>
      <protection hidden="1"/>
    </xf>
    <xf numFmtId="0" fontId="17" fillId="35" borderId="29" xfId="58" applyFont="1" applyFill="1" applyBorder="1" applyAlignment="1" applyProtection="1">
      <alignment horizontal="centerContinuous"/>
      <protection hidden="1"/>
    </xf>
    <xf numFmtId="0" fontId="17" fillId="35" borderId="30" xfId="58" applyFont="1" applyFill="1" applyBorder="1" applyAlignment="1" applyProtection="1">
      <alignment horizontal="centerContinuous"/>
      <protection hidden="1"/>
    </xf>
    <xf numFmtId="0" fontId="17" fillId="35" borderId="0" xfId="58" applyFont="1" applyFill="1" applyBorder="1" applyAlignment="1" applyProtection="1">
      <alignment/>
      <protection locked="0"/>
    </xf>
    <xf numFmtId="0" fontId="17" fillId="35" borderId="0" xfId="58" applyFont="1" applyFill="1" applyAlignment="1" applyProtection="1">
      <alignment/>
      <protection locked="0"/>
    </xf>
    <xf numFmtId="0" fontId="15" fillId="35" borderId="0" xfId="58" applyFont="1" applyFill="1" applyAlignment="1" applyProtection="1">
      <alignment/>
      <protection locked="0"/>
    </xf>
    <xf numFmtId="0" fontId="18" fillId="35" borderId="0" xfId="58" applyFont="1" applyFill="1" applyProtection="1">
      <alignment/>
      <protection hidden="1"/>
    </xf>
    <xf numFmtId="0" fontId="19" fillId="35" borderId="0" xfId="58" applyFont="1" applyFill="1" applyAlignment="1" applyProtection="1">
      <alignment horizontal="center"/>
      <protection locked="0"/>
    </xf>
    <xf numFmtId="0" fontId="4" fillId="35" borderId="0" xfId="58" applyFill="1" applyProtection="1">
      <alignment/>
      <protection locked="0"/>
    </xf>
    <xf numFmtId="0" fontId="10" fillId="35" borderId="0" xfId="58" applyFont="1" applyFill="1" applyProtection="1">
      <alignment/>
      <protection locked="0"/>
    </xf>
    <xf numFmtId="0" fontId="20" fillId="35" borderId="31" xfId="58" applyFont="1" applyFill="1" applyBorder="1" applyAlignment="1" applyProtection="1">
      <alignment horizontal="center" vertical="center"/>
      <protection locked="0"/>
    </xf>
    <xf numFmtId="0" fontId="4" fillId="35" borderId="0" xfId="58" applyFill="1" applyAlignment="1" applyProtection="1">
      <alignment/>
      <protection locked="0"/>
    </xf>
    <xf numFmtId="0" fontId="15" fillId="35" borderId="0" xfId="58" applyFont="1" applyFill="1" applyAlignment="1" applyProtection="1">
      <alignment horizontal="center"/>
      <protection hidden="1"/>
    </xf>
    <xf numFmtId="0" fontId="21" fillId="35" borderId="0" xfId="58" applyFont="1" applyFill="1" applyProtection="1">
      <alignment/>
      <protection hidden="1"/>
    </xf>
    <xf numFmtId="0" fontId="22" fillId="35" borderId="32" xfId="58" applyFont="1" applyFill="1" applyBorder="1" applyAlignment="1" applyProtection="1">
      <alignment horizontal="center" vertical="center"/>
      <protection hidden="1"/>
    </xf>
    <xf numFmtId="0" fontId="21" fillId="35" borderId="0" xfId="58" applyFont="1" applyFill="1" applyAlignment="1" applyProtection="1">
      <alignment horizontal="center"/>
      <protection hidden="1"/>
    </xf>
    <xf numFmtId="11" fontId="21" fillId="35" borderId="0" xfId="58" applyNumberFormat="1" applyFont="1" applyFill="1" applyProtection="1">
      <alignment/>
      <protection hidden="1"/>
    </xf>
    <xf numFmtId="0" fontId="19" fillId="35" borderId="0" xfId="58" applyFont="1" applyFill="1" applyProtection="1">
      <alignment/>
      <protection hidden="1"/>
    </xf>
    <xf numFmtId="0" fontId="1" fillId="35" borderId="0" xfId="58" applyFont="1" applyFill="1" applyAlignment="1" applyProtection="1">
      <alignment vertical="center"/>
      <protection hidden="1"/>
    </xf>
    <xf numFmtId="0" fontId="15" fillId="35" borderId="0" xfId="58" applyFont="1" applyFill="1" applyAlignment="1" applyProtection="1">
      <alignment/>
      <protection hidden="1"/>
    </xf>
    <xf numFmtId="0" fontId="19" fillId="35" borderId="0" xfId="58" applyFont="1" applyFill="1" applyProtection="1">
      <alignment/>
      <protection locked="0"/>
    </xf>
    <xf numFmtId="0" fontId="16" fillId="35" borderId="30" xfId="58" applyFont="1" applyFill="1" applyBorder="1" applyAlignment="1" applyProtection="1">
      <alignment horizontal="centerContinuous" vertical="center"/>
      <protection hidden="1"/>
    </xf>
    <xf numFmtId="0" fontId="4" fillId="35" borderId="0" xfId="58" applyFill="1" applyAlignment="1" applyProtection="1">
      <alignment horizontal="center"/>
      <protection locked="0"/>
    </xf>
    <xf numFmtId="0" fontId="20" fillId="35" borderId="31" xfId="58" applyFont="1" applyFill="1" applyBorder="1" applyAlignment="1" applyProtection="1">
      <alignment horizontal="center" vertical="center"/>
      <protection locked="0"/>
    </xf>
    <xf numFmtId="0" fontId="25" fillId="35" borderId="0" xfId="58" applyFont="1" applyFill="1" applyAlignment="1" applyProtection="1">
      <alignment/>
      <protection locked="0"/>
    </xf>
    <xf numFmtId="0" fontId="25" fillId="35" borderId="0" xfId="58" applyFont="1" applyFill="1" applyProtection="1">
      <alignment/>
      <protection locked="0"/>
    </xf>
    <xf numFmtId="0" fontId="21" fillId="35" borderId="0" xfId="58" applyFont="1" applyFill="1" applyBorder="1" applyAlignment="1" applyProtection="1">
      <alignment horizontal="centerContinuous" vertical="center"/>
      <protection hidden="1"/>
    </xf>
    <xf numFmtId="0" fontId="21" fillId="35" borderId="0" xfId="58" applyFont="1" applyFill="1" applyBorder="1" applyAlignment="1" applyProtection="1">
      <alignment horizontal="center" vertical="center"/>
      <protection locked="0"/>
    </xf>
    <xf numFmtId="0" fontId="21" fillId="35" borderId="0" xfId="58" applyFont="1" applyFill="1" applyBorder="1" applyAlignment="1" applyProtection="1">
      <alignment horizontal="center" vertical="center"/>
      <protection hidden="1"/>
    </xf>
    <xf numFmtId="0" fontId="15" fillId="35" borderId="0" xfId="58" applyFont="1" applyFill="1" applyBorder="1" applyAlignment="1" applyProtection="1">
      <alignment vertical="center"/>
      <protection hidden="1"/>
    </xf>
    <xf numFmtId="0" fontId="27" fillId="35" borderId="0" xfId="58" applyFont="1" applyFill="1" applyBorder="1" applyAlignment="1" applyProtection="1">
      <alignment/>
      <protection hidden="1"/>
    </xf>
    <xf numFmtId="0" fontId="27" fillId="35" borderId="0" xfId="58" applyFont="1" applyFill="1" applyAlignment="1" applyProtection="1">
      <alignment/>
      <protection hidden="1"/>
    </xf>
    <xf numFmtId="0" fontId="10" fillId="35" borderId="0" xfId="58" applyFont="1" applyFill="1" applyProtection="1">
      <alignment/>
      <protection hidden="1"/>
    </xf>
    <xf numFmtId="0" fontId="26" fillId="35" borderId="0" xfId="54" applyFont="1" applyFill="1" applyBorder="1" applyAlignment="1" applyProtection="1">
      <alignment/>
      <protection hidden="1"/>
    </xf>
    <xf numFmtId="0" fontId="26" fillId="0" borderId="0" xfId="54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Unit Convertion Table" xfId="54"/>
    <cellStyle name="Input" xfId="55"/>
    <cellStyle name="Linked Cell" xfId="56"/>
    <cellStyle name="Neutral" xfId="57"/>
    <cellStyle name="Normal_Unit Convertion Tab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20</xdr:col>
      <xdr:colOff>142875</xdr:colOff>
      <xdr:row>23</xdr:row>
      <xdr:rowOff>66675</xdr:rowOff>
    </xdr:to>
    <xdr:sp>
      <xdr:nvSpPr>
        <xdr:cNvPr id="1" name="Rectangle 38"/>
        <xdr:cNvSpPr>
          <a:spLocks/>
        </xdr:cNvSpPr>
      </xdr:nvSpPr>
      <xdr:spPr>
        <a:xfrm>
          <a:off x="57150" y="66675"/>
          <a:ext cx="8153400" cy="43815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A23"/>
  <sheetViews>
    <sheetView showGridLines="0" showRowColHeaders="0" tabSelected="1" zoomScale="110" zoomScaleNormal="110" zoomScalePageLayoutView="0" workbookViewId="0" topLeftCell="A7">
      <selection activeCell="V1" sqref="V1"/>
    </sheetView>
  </sheetViews>
  <sheetFormatPr defaultColWidth="7.10546875" defaultRowHeight="15" customHeight="1"/>
  <cols>
    <col min="1" max="1" width="2.10546875" style="73" customWidth="1"/>
    <col min="2" max="2" width="7.10546875" style="51" customWidth="1"/>
    <col min="3" max="3" width="7.3359375" style="51" customWidth="1"/>
    <col min="4" max="4" width="0" style="51" hidden="1" customWidth="1"/>
    <col min="5" max="5" width="7.10546875" style="51" customWidth="1"/>
    <col min="6" max="6" width="1.88671875" style="51" customWidth="1"/>
    <col min="7" max="7" width="7.10546875" style="51" customWidth="1"/>
    <col min="8" max="8" width="7.3359375" style="51" customWidth="1"/>
    <col min="9" max="9" width="0" style="51" hidden="1" customWidth="1"/>
    <col min="10" max="10" width="7.10546875" style="51" customWidth="1"/>
    <col min="11" max="11" width="1.77734375" style="51" customWidth="1"/>
    <col min="12" max="12" width="7.10546875" style="51" customWidth="1"/>
    <col min="13" max="13" width="7.3359375" style="51" customWidth="1"/>
    <col min="14" max="14" width="0" style="51" hidden="1" customWidth="1"/>
    <col min="15" max="15" width="7.10546875" style="51" customWidth="1"/>
    <col min="16" max="16" width="1.99609375" style="51" customWidth="1"/>
    <col min="17" max="17" width="7.10546875" style="51" customWidth="1"/>
    <col min="18" max="18" width="7.4453125" style="51" customWidth="1"/>
    <col min="19" max="19" width="0" style="51" hidden="1" customWidth="1"/>
    <col min="20" max="20" width="7.10546875" style="51" customWidth="1"/>
    <col min="21" max="21" width="2.10546875" style="53" customWidth="1"/>
    <col min="22" max="23" width="7.10546875" style="53" customWidth="1"/>
    <col min="24" max="24" width="2.4453125" style="53" customWidth="1"/>
    <col min="25" max="25" width="3.10546875" style="68" customWidth="1"/>
    <col min="26" max="26" width="7.3359375" style="53" customWidth="1"/>
    <col min="27" max="27" width="7.10546875" style="53" customWidth="1"/>
    <col min="28" max="28" width="7.10546875" style="69" customWidth="1"/>
    <col min="29" max="29" width="8.21484375" style="69" customWidth="1"/>
    <col min="30" max="30" width="7.10546875" style="53" customWidth="1"/>
    <col min="31" max="31" width="3.10546875" style="68" customWidth="1"/>
    <col min="32" max="32" width="7.3359375" style="53" customWidth="1"/>
    <col min="33" max="33" width="7.10546875" style="53" customWidth="1"/>
    <col min="34" max="34" width="7.10546875" style="69" customWidth="1"/>
    <col min="35" max="35" width="8.21484375" style="69" customWidth="1"/>
    <col min="36" max="36" width="7.10546875" style="53" customWidth="1"/>
    <col min="37" max="37" width="3.10546875" style="68" customWidth="1"/>
    <col min="38" max="38" width="7.3359375" style="53" customWidth="1"/>
    <col min="39" max="39" width="7.10546875" style="53" customWidth="1"/>
    <col min="40" max="40" width="7.10546875" style="69" customWidth="1"/>
    <col min="41" max="41" width="8.21484375" style="69" customWidth="1"/>
    <col min="42" max="42" width="7.10546875" style="53" customWidth="1"/>
    <col min="43" max="43" width="3.10546875" style="68" customWidth="1"/>
    <col min="44" max="44" width="7.3359375" style="53" customWidth="1"/>
    <col min="45" max="45" width="7.10546875" style="53" customWidth="1"/>
    <col min="46" max="46" width="7.10546875" style="69" customWidth="1"/>
    <col min="47" max="47" width="8.21484375" style="69" customWidth="1"/>
    <col min="48" max="48" width="7.10546875" style="53" customWidth="1"/>
    <col min="49" max="49" width="3.10546875" style="68" customWidth="1"/>
    <col min="50" max="50" width="7.3359375" style="53" customWidth="1"/>
    <col min="51" max="51" width="7.10546875" style="53" customWidth="1"/>
    <col min="52" max="52" width="7.10546875" style="69" customWidth="1"/>
    <col min="53" max="53" width="8.21484375" style="69" customWidth="1"/>
    <col min="54" max="54" width="7.10546875" style="53" customWidth="1"/>
    <col min="55" max="55" width="3.10546875" style="68" customWidth="1"/>
    <col min="56" max="56" width="7.3359375" style="53" customWidth="1"/>
    <col min="57" max="57" width="7.10546875" style="53" customWidth="1"/>
    <col min="58" max="58" width="7.10546875" style="69" customWidth="1"/>
    <col min="59" max="59" width="8.21484375" style="69" customWidth="1"/>
    <col min="60" max="60" width="7.10546875" style="53" customWidth="1"/>
    <col min="61" max="61" width="3.10546875" style="68" customWidth="1"/>
    <col min="62" max="62" width="7.3359375" style="53" customWidth="1"/>
    <col min="63" max="63" width="7.10546875" style="53" customWidth="1"/>
    <col min="64" max="64" width="7.10546875" style="69" customWidth="1"/>
    <col min="65" max="65" width="8.21484375" style="69" customWidth="1"/>
    <col min="66" max="66" width="7.10546875" style="53" customWidth="1"/>
    <col min="67" max="67" width="3.10546875" style="68" customWidth="1"/>
    <col min="68" max="68" width="7.3359375" style="53" customWidth="1"/>
    <col min="69" max="69" width="7.10546875" style="53" customWidth="1"/>
    <col min="70" max="70" width="7.10546875" style="69" customWidth="1"/>
    <col min="71" max="71" width="8.21484375" style="69" customWidth="1"/>
    <col min="72" max="72" width="7.10546875" style="53" customWidth="1"/>
    <col min="73" max="73" width="3.10546875" style="68" customWidth="1"/>
    <col min="74" max="74" width="7.3359375" style="53" customWidth="1"/>
    <col min="75" max="75" width="7.10546875" style="53" customWidth="1"/>
    <col min="76" max="76" width="7.10546875" style="69" customWidth="1"/>
    <col min="77" max="77" width="8.21484375" style="69" customWidth="1"/>
    <col min="78" max="78" width="7.10546875" style="53" customWidth="1"/>
    <col min="79" max="79" width="3.10546875" style="68" customWidth="1"/>
    <col min="80" max="80" width="7.3359375" style="53" customWidth="1"/>
    <col min="81" max="81" width="7.10546875" style="53" customWidth="1"/>
    <col min="82" max="82" width="7.10546875" style="69" customWidth="1"/>
    <col min="83" max="83" width="8.21484375" style="69" customWidth="1"/>
    <col min="84" max="84" width="7.10546875" style="53" customWidth="1"/>
    <col min="85" max="85" width="3.10546875" style="68" customWidth="1"/>
    <col min="86" max="86" width="7.3359375" style="53" customWidth="1"/>
    <col min="87" max="87" width="7.10546875" style="53" customWidth="1"/>
    <col min="88" max="88" width="7.10546875" style="69" customWidth="1"/>
    <col min="89" max="89" width="8.21484375" style="69" customWidth="1"/>
    <col min="90" max="90" width="7.10546875" style="53" customWidth="1"/>
    <col min="91" max="91" width="3.10546875" style="68" customWidth="1"/>
    <col min="92" max="92" width="7.3359375" style="53" customWidth="1"/>
    <col min="93" max="93" width="7.10546875" style="53" customWidth="1"/>
    <col min="94" max="94" width="7.10546875" style="69" customWidth="1"/>
    <col min="95" max="95" width="8.21484375" style="69" customWidth="1"/>
    <col min="96" max="96" width="7.10546875" style="53" customWidth="1"/>
    <col min="97" max="97" width="3.10546875" style="68" customWidth="1"/>
    <col min="98" max="98" width="7.3359375" style="53" customWidth="1"/>
    <col min="99" max="99" width="7.10546875" style="53" customWidth="1"/>
    <col min="100" max="100" width="7.10546875" style="69" customWidth="1"/>
    <col min="101" max="101" width="8.21484375" style="69" customWidth="1"/>
    <col min="102" max="102" width="7.10546875" style="53" customWidth="1"/>
    <col min="103" max="103" width="3.10546875" style="68" customWidth="1"/>
    <col min="104" max="104" width="9.6640625" style="53" customWidth="1"/>
    <col min="105" max="105" width="7.10546875" style="53" customWidth="1"/>
    <col min="106" max="106" width="7.10546875" style="69" customWidth="1"/>
    <col min="107" max="107" width="8.21484375" style="69" customWidth="1"/>
    <col min="108" max="108" width="7.10546875" style="53" customWidth="1"/>
    <col min="109" max="109" width="3.10546875" style="68" customWidth="1"/>
    <col min="110" max="110" width="9.6640625" style="53" customWidth="1"/>
    <col min="111" max="111" width="7.10546875" style="53" customWidth="1"/>
    <col min="112" max="112" width="7.10546875" style="69" customWidth="1"/>
    <col min="113" max="113" width="8.21484375" style="69" customWidth="1"/>
    <col min="114" max="114" width="7.10546875" style="53" customWidth="1"/>
    <col min="115" max="115" width="3.10546875" style="68" customWidth="1"/>
    <col min="116" max="116" width="9.6640625" style="53" customWidth="1"/>
    <col min="117" max="117" width="7.10546875" style="53" customWidth="1"/>
    <col min="118" max="118" width="7.10546875" style="69" customWidth="1"/>
    <col min="119" max="119" width="8.21484375" style="69" customWidth="1"/>
    <col min="120" max="120" width="7.10546875" style="53" customWidth="1"/>
    <col min="121" max="121" width="3.10546875" style="68" customWidth="1"/>
    <col min="122" max="122" width="9.6640625" style="53" customWidth="1"/>
    <col min="123" max="123" width="7.10546875" style="53" customWidth="1"/>
    <col min="124" max="124" width="7.10546875" style="69" customWidth="1"/>
    <col min="125" max="125" width="8.21484375" style="69" customWidth="1"/>
    <col min="126" max="126" width="7.10546875" style="53" customWidth="1"/>
    <col min="127" max="127" width="3.10546875" style="68" customWidth="1"/>
    <col min="128" max="128" width="9.6640625" style="53" customWidth="1"/>
    <col min="129" max="129" width="7.10546875" style="53" customWidth="1"/>
    <col min="130" max="130" width="7.10546875" style="69" customWidth="1"/>
    <col min="131" max="131" width="8.21484375" style="69" customWidth="1"/>
    <col min="132" max="16384" width="7.10546875" style="53" customWidth="1"/>
  </cols>
  <sheetData>
    <row r="1" spans="1:131" ht="15" customHeight="1">
      <c r="A1" s="51"/>
      <c r="F1" s="52"/>
      <c r="K1" s="52"/>
      <c r="P1" s="52"/>
      <c r="V1" s="54"/>
      <c r="Y1" s="53"/>
      <c r="AB1" s="53"/>
      <c r="AC1" s="53"/>
      <c r="AE1" s="53"/>
      <c r="AH1" s="53"/>
      <c r="AI1" s="53"/>
      <c r="AK1" s="53"/>
      <c r="AN1" s="53"/>
      <c r="AO1" s="53"/>
      <c r="AQ1" s="53"/>
      <c r="AT1" s="53"/>
      <c r="AU1" s="53"/>
      <c r="AW1" s="53"/>
      <c r="AZ1" s="53"/>
      <c r="BA1" s="53"/>
      <c r="BC1" s="53"/>
      <c r="BF1" s="53"/>
      <c r="BG1" s="53"/>
      <c r="BI1" s="53"/>
      <c r="BL1" s="53"/>
      <c r="BM1" s="53"/>
      <c r="BO1" s="53"/>
      <c r="BR1" s="53"/>
      <c r="BS1" s="53"/>
      <c r="BU1" s="53"/>
      <c r="BX1" s="53"/>
      <c r="BY1" s="53"/>
      <c r="CA1" s="53"/>
      <c r="CD1" s="53"/>
      <c r="CE1" s="53"/>
      <c r="CG1" s="53"/>
      <c r="CJ1" s="53"/>
      <c r="CK1" s="53"/>
      <c r="CM1" s="53"/>
      <c r="CP1" s="53"/>
      <c r="CQ1" s="53"/>
      <c r="CS1" s="53"/>
      <c r="CV1" s="53"/>
      <c r="CW1" s="53"/>
      <c r="CY1" s="53"/>
      <c r="DB1" s="53"/>
      <c r="DC1" s="53"/>
      <c r="DE1" s="53"/>
      <c r="DH1" s="53"/>
      <c r="DI1" s="53"/>
      <c r="DK1" s="53"/>
      <c r="DN1" s="53"/>
      <c r="DO1" s="53"/>
      <c r="DQ1" s="53"/>
      <c r="DT1" s="53"/>
      <c r="DU1" s="53"/>
      <c r="DW1" s="53"/>
      <c r="DZ1" s="53"/>
      <c r="EA1" s="53"/>
    </row>
    <row r="2" spans="1:131" ht="15" customHeight="1" thickBot="1">
      <c r="A2" s="55"/>
      <c r="B2" s="56" t="s">
        <v>777</v>
      </c>
      <c r="C2" s="57"/>
      <c r="D2" s="57"/>
      <c r="E2" s="58"/>
      <c r="F2" s="59"/>
      <c r="G2" s="56" t="s">
        <v>562</v>
      </c>
      <c r="H2" s="57"/>
      <c r="I2" s="57"/>
      <c r="J2" s="58"/>
      <c r="K2" s="60"/>
      <c r="L2" s="56" t="s">
        <v>563</v>
      </c>
      <c r="M2" s="57"/>
      <c r="N2" s="57"/>
      <c r="O2" s="58"/>
      <c r="P2" s="60"/>
      <c r="Q2" s="56" t="s">
        <v>564</v>
      </c>
      <c r="R2" s="57"/>
      <c r="S2" s="57"/>
      <c r="T2" s="58"/>
      <c r="U2" s="61"/>
      <c r="V2" s="54"/>
      <c r="Y2" s="53"/>
      <c r="AB2" s="53"/>
      <c r="AC2" s="53"/>
      <c r="AE2" s="53"/>
      <c r="AH2" s="53"/>
      <c r="AI2" s="53"/>
      <c r="AK2" s="53"/>
      <c r="AN2" s="53"/>
      <c r="AO2" s="53"/>
      <c r="AQ2" s="53"/>
      <c r="AT2" s="53"/>
      <c r="AU2" s="53"/>
      <c r="AW2" s="53"/>
      <c r="AZ2" s="53"/>
      <c r="BA2" s="53"/>
      <c r="BC2" s="53"/>
      <c r="BF2" s="53"/>
      <c r="BG2" s="53"/>
      <c r="BI2" s="53"/>
      <c r="BL2" s="53"/>
      <c r="BM2" s="53"/>
      <c r="BO2" s="53"/>
      <c r="BR2" s="53"/>
      <c r="BS2" s="53"/>
      <c r="BU2" s="53"/>
      <c r="BX2" s="53"/>
      <c r="BY2" s="53"/>
      <c r="CA2" s="53"/>
      <c r="CD2" s="53"/>
      <c r="CE2" s="53"/>
      <c r="CF2" s="62"/>
      <c r="CG2" s="53"/>
      <c r="CJ2" s="53"/>
      <c r="CK2" s="53"/>
      <c r="CM2" s="53"/>
      <c r="CP2" s="53"/>
      <c r="CQ2" s="53"/>
      <c r="CS2" s="53"/>
      <c r="CV2" s="53"/>
      <c r="CW2" s="53"/>
      <c r="CX2" s="62"/>
      <c r="CY2" s="62"/>
      <c r="CZ2" s="62"/>
      <c r="DA2" s="62"/>
      <c r="DB2" s="62"/>
      <c r="DC2" s="53"/>
      <c r="DE2" s="53"/>
      <c r="DH2" s="53"/>
      <c r="DI2" s="53"/>
      <c r="DK2" s="53"/>
      <c r="DN2" s="53"/>
      <c r="DO2" s="53"/>
      <c r="DQ2" s="53"/>
      <c r="DT2" s="53"/>
      <c r="DU2" s="53"/>
      <c r="DW2" s="53"/>
      <c r="DZ2" s="53"/>
      <c r="EA2" s="53"/>
    </row>
    <row r="3" spans="1:131" ht="15" customHeight="1" thickBot="1">
      <c r="A3" s="63"/>
      <c r="B3" s="64"/>
      <c r="C3" s="64"/>
      <c r="D3" s="65">
        <v>3</v>
      </c>
      <c r="E3" s="66">
        <v>35</v>
      </c>
      <c r="F3" s="67"/>
      <c r="G3" s="64"/>
      <c r="H3" s="64"/>
      <c r="I3" s="65">
        <v>1</v>
      </c>
      <c r="J3" s="66">
        <v>1800</v>
      </c>
      <c r="K3" s="67"/>
      <c r="L3" s="64"/>
      <c r="M3" s="64"/>
      <c r="N3" s="65">
        <v>1</v>
      </c>
      <c r="O3" s="66">
        <v>1</v>
      </c>
      <c r="P3" s="67"/>
      <c r="Q3" s="64"/>
      <c r="R3" s="64"/>
      <c r="S3" s="65">
        <v>1</v>
      </c>
      <c r="T3" s="66">
        <v>1</v>
      </c>
      <c r="U3" s="61"/>
      <c r="V3" s="54"/>
      <c r="AB3" s="69">
        <f>VLOOKUP(D3,Y4:AA12,3,FALSE)</f>
        <v>1</v>
      </c>
      <c r="AC3" s="69">
        <f>+E3/AB3</f>
        <v>35</v>
      </c>
      <c r="AH3" s="69">
        <f>VLOOKUP(D7,AE4:AG14,3,FALSE)</f>
        <v>0.1781076</v>
      </c>
      <c r="AI3" s="69">
        <f>+E7/AH3</f>
        <v>5.614583543880216</v>
      </c>
      <c r="AN3" s="69">
        <f>VLOOKUP(D11,AK4:AM11,3,FALSE)</f>
        <v>1</v>
      </c>
      <c r="AO3" s="69">
        <f>+E11/AN3</f>
        <v>1</v>
      </c>
      <c r="AT3" s="69">
        <f>VLOOKUP(D15,AQ4:AS17,3,FALSE)</f>
        <v>101.9407</v>
      </c>
      <c r="AU3" s="69">
        <f>+E15/AT3</f>
        <v>4.806716061396478</v>
      </c>
      <c r="AZ3" s="69">
        <f>VLOOKUP(D19,AW4:AY15,3,FALSE)</f>
        <v>1</v>
      </c>
      <c r="BA3" s="69">
        <f>+E19/AZ3</f>
        <v>14.7</v>
      </c>
      <c r="BF3" s="69">
        <f>VLOOKUP(I3,BC4:BE15,3,FALSE)</f>
        <v>1</v>
      </c>
      <c r="BG3" s="69">
        <f>+J3/BF3</f>
        <v>1800</v>
      </c>
      <c r="BL3" s="69">
        <f>VLOOKUP(I7,BI4:BK13,3,FALSE)</f>
        <v>1</v>
      </c>
      <c r="BM3" s="69">
        <f>+J7/BL3</f>
        <v>13650</v>
      </c>
      <c r="BR3" s="69">
        <f>VLOOKUP(I11,BO4:BQ14,3,FALSE)</f>
        <v>1</v>
      </c>
      <c r="BS3" s="69">
        <f>+J11/BR3</f>
        <v>100</v>
      </c>
      <c r="BX3" s="69">
        <f>VLOOKUP(I19,BU4:BW14,3,FALSE)</f>
        <v>0.09290304</v>
      </c>
      <c r="BY3" s="69">
        <f>+J19/BX3</f>
        <v>64583.46250025833</v>
      </c>
      <c r="CD3" s="69">
        <f>VLOOKUP(I15,CA4:CC15,3,FALSE)</f>
        <v>1</v>
      </c>
      <c r="CE3" s="69">
        <f>+J15/CD3</f>
        <v>62.4</v>
      </c>
      <c r="CF3" s="62"/>
      <c r="CJ3" s="69">
        <f>VLOOKUP(N3,CG4:CI12,3,FALSE)</f>
        <v>1</v>
      </c>
      <c r="CK3" s="69">
        <f>+O3/CJ3</f>
        <v>1</v>
      </c>
      <c r="CP3" s="69">
        <f>VLOOKUP(N7,CM4:CO10,3,FALSE)</f>
        <v>100</v>
      </c>
      <c r="CQ3" s="69">
        <f>+O7/CP3</f>
        <v>0.01</v>
      </c>
      <c r="CV3" s="69">
        <f>VLOOKUP(N11,CS4:CU14,3,FALSE)</f>
        <v>1</v>
      </c>
      <c r="CW3" s="69">
        <f>+O11/CV3</f>
        <v>1</v>
      </c>
      <c r="DB3" s="69">
        <f>VLOOKUP(N15,CY4:DA8,3,FALSE)</f>
        <v>1</v>
      </c>
      <c r="DC3" s="69">
        <f>+O15/DB3</f>
        <v>1</v>
      </c>
      <c r="DH3" s="69">
        <f>VLOOKUP(N19,DE4:DG8,3,FALSE)</f>
        <v>1</v>
      </c>
      <c r="DI3" s="69">
        <f>+O19/DH3</f>
        <v>1</v>
      </c>
      <c r="DN3" s="69">
        <f>VLOOKUP(S3,DK4:DM8,3,FALSE)</f>
        <v>1</v>
      </c>
      <c r="DO3" s="69">
        <f>+T3/DN3</f>
        <v>1</v>
      </c>
      <c r="DT3" s="69">
        <f>VLOOKUP(S7,DQ4:DS8,3,FALSE)</f>
        <v>1</v>
      </c>
      <c r="DU3" s="69">
        <f>+T7/DT3</f>
        <v>1</v>
      </c>
      <c r="DZ3" s="69">
        <f>VLOOKUP(S11,DW4:DY8,3,FALSE)</f>
        <v>1</v>
      </c>
      <c r="EA3" s="69">
        <f>+T11/DZ3</f>
        <v>1</v>
      </c>
    </row>
    <row r="4" spans="1:130" ht="15" customHeight="1">
      <c r="A4" s="63"/>
      <c r="B4" s="64"/>
      <c r="C4" s="64"/>
      <c r="D4" s="65">
        <v>7</v>
      </c>
      <c r="E4" s="70">
        <f>VLOOKUP(D4,Y4:AB12,4,FALSE)</f>
        <v>1066.8</v>
      </c>
      <c r="F4" s="67"/>
      <c r="G4" s="64"/>
      <c r="H4" s="64"/>
      <c r="I4" s="65">
        <v>3</v>
      </c>
      <c r="J4" s="70">
        <f>VLOOKUP(I4,BC4:BF15,4,FALSE)</f>
        <v>381.67073999999997</v>
      </c>
      <c r="K4" s="67"/>
      <c r="L4" s="64"/>
      <c r="M4" s="64"/>
      <c r="N4" s="65">
        <v>5</v>
      </c>
      <c r="O4" s="70">
        <f>VLOOKUP(N4,CG4:CJ12,4,FALSE)</f>
        <v>0.000671969</v>
      </c>
      <c r="P4" s="67"/>
      <c r="Q4" s="64"/>
      <c r="R4" s="64"/>
      <c r="S4" s="65">
        <v>5</v>
      </c>
      <c r="T4" s="70">
        <f>VLOOKUP(S4,DK4:DN8,4,FALSE)</f>
        <v>3.154591</v>
      </c>
      <c r="U4" s="61"/>
      <c r="V4" s="54"/>
      <c r="Y4" s="71">
        <v>1</v>
      </c>
      <c r="Z4" s="69" t="s">
        <v>565</v>
      </c>
      <c r="AA4" s="72">
        <v>0.0001893939</v>
      </c>
      <c r="AB4" s="69">
        <f aca="true" t="shared" si="0" ref="AB4:AB12">+AA4*$AC$3</f>
        <v>0.0066287865</v>
      </c>
      <c r="AE4" s="71">
        <v>1</v>
      </c>
      <c r="AF4" s="69" t="s">
        <v>693</v>
      </c>
      <c r="AG4" s="72">
        <v>0.03703704</v>
      </c>
      <c r="AH4" s="69">
        <f aca="true" t="shared" si="1" ref="AH4:AH14">+AG4*$AI$3</f>
        <v>0.20794755529803333</v>
      </c>
      <c r="AK4" s="71">
        <v>1</v>
      </c>
      <c r="AL4" s="69" t="s">
        <v>566</v>
      </c>
      <c r="AM4" s="72">
        <v>0.0003786675</v>
      </c>
      <c r="AN4" s="69">
        <f aca="true" t="shared" si="2" ref="AN4:AN11">+AM4*$AO$3</f>
        <v>0.0003786675</v>
      </c>
      <c r="AQ4" s="71">
        <v>1</v>
      </c>
      <c r="AR4" s="69" t="s">
        <v>694</v>
      </c>
      <c r="AS4" s="72">
        <v>1</v>
      </c>
      <c r="AT4" s="69">
        <f aca="true" t="shared" si="3" ref="AT4:AT17">+AS4*$AU$3</f>
        <v>4.806716061396478</v>
      </c>
      <c r="AW4" s="71">
        <v>1</v>
      </c>
      <c r="AX4" s="69" t="s">
        <v>567</v>
      </c>
      <c r="AY4" s="72">
        <v>1</v>
      </c>
      <c r="AZ4" s="69">
        <f aca="true" t="shared" si="4" ref="AZ4:AZ15">+AY4*$BA$3</f>
        <v>14.7</v>
      </c>
      <c r="BC4" s="71">
        <v>1</v>
      </c>
      <c r="BD4" s="69" t="s">
        <v>568</v>
      </c>
      <c r="BE4" s="72">
        <v>1</v>
      </c>
      <c r="BF4" s="69">
        <f aca="true" t="shared" si="5" ref="BF4:BF15">+BE4*$BG$3</f>
        <v>1800</v>
      </c>
      <c r="BI4" s="71">
        <v>1</v>
      </c>
      <c r="BJ4" s="69" t="s">
        <v>569</v>
      </c>
      <c r="BK4" s="72">
        <v>0.0003930148</v>
      </c>
      <c r="BL4" s="69">
        <f aca="true" t="shared" si="6" ref="BL4:BL13">+BK4*$BM$3</f>
        <v>5.36465202</v>
      </c>
      <c r="BO4" s="71">
        <v>1</v>
      </c>
      <c r="BP4" s="69" t="s">
        <v>570</v>
      </c>
      <c r="BQ4" s="72">
        <v>0.00098421</v>
      </c>
      <c r="BR4" s="69">
        <f aca="true" t="shared" si="7" ref="BR4:BR14">+BQ4*$BS$3</f>
        <v>0.098421</v>
      </c>
      <c r="BU4" s="71">
        <v>1</v>
      </c>
      <c r="BV4" s="69" t="s">
        <v>695</v>
      </c>
      <c r="BW4" s="72">
        <v>1</v>
      </c>
      <c r="BX4" s="69">
        <f aca="true" t="shared" si="8" ref="BX4:BX14">+BW4*$BY$3</f>
        <v>64583.46250025833</v>
      </c>
      <c r="CA4" s="71">
        <v>1</v>
      </c>
      <c r="CB4" s="69" t="s">
        <v>696</v>
      </c>
      <c r="CC4" s="72">
        <v>0.01601846</v>
      </c>
      <c r="CD4" s="69">
        <f aca="true" t="shared" si="9" ref="CD4:CD15">+CC4*$CE$3</f>
        <v>0.999551904</v>
      </c>
      <c r="CF4" s="62"/>
      <c r="CG4" s="71">
        <v>1</v>
      </c>
      <c r="CH4" s="69" t="s">
        <v>571</v>
      </c>
      <c r="CI4" s="69">
        <v>1</v>
      </c>
      <c r="CJ4" s="69">
        <f aca="true" t="shared" si="10" ref="CJ4:CJ12">+CI4*$CK$3</f>
        <v>1</v>
      </c>
      <c r="CM4" s="71">
        <v>1</v>
      </c>
      <c r="CN4" s="69" t="s">
        <v>572</v>
      </c>
      <c r="CO4" s="69">
        <v>100</v>
      </c>
      <c r="CP4" s="69">
        <f aca="true" t="shared" si="11" ref="CP4:CP10">+CO4*$CQ$3</f>
        <v>1</v>
      </c>
      <c r="CS4" s="71">
        <v>1</v>
      </c>
      <c r="CT4" s="69" t="s">
        <v>573</v>
      </c>
      <c r="CU4" s="72">
        <v>0.0002777778</v>
      </c>
      <c r="CV4" s="69">
        <f aca="true" t="shared" si="12" ref="CV4:CV14">+CU4*$CW$3</f>
        <v>0.0002777778</v>
      </c>
      <c r="CY4" s="71">
        <v>1</v>
      </c>
      <c r="CZ4" s="69" t="s">
        <v>697</v>
      </c>
      <c r="DA4" s="72">
        <v>1</v>
      </c>
      <c r="DB4" s="69">
        <f>+DA4*$DC$3</f>
        <v>1</v>
      </c>
      <c r="DE4" s="71">
        <v>1</v>
      </c>
      <c r="DF4" s="69" t="s">
        <v>574</v>
      </c>
      <c r="DG4" s="72">
        <v>1</v>
      </c>
      <c r="DH4" s="69">
        <f>+DG4*$DI$3</f>
        <v>1</v>
      </c>
      <c r="DK4" s="71">
        <v>1</v>
      </c>
      <c r="DL4" s="69" t="s">
        <v>698</v>
      </c>
      <c r="DM4" s="72">
        <v>1</v>
      </c>
      <c r="DN4" s="69">
        <f>+DM4*$DO$3</f>
        <v>1</v>
      </c>
      <c r="DQ4" s="71">
        <v>1</v>
      </c>
      <c r="DR4" s="69" t="s">
        <v>575</v>
      </c>
      <c r="DS4" s="72">
        <v>1</v>
      </c>
      <c r="DT4" s="69">
        <f>+DS4*$DU$3</f>
        <v>1</v>
      </c>
      <c r="DW4" s="71">
        <v>1</v>
      </c>
      <c r="DX4" s="69" t="s">
        <v>576</v>
      </c>
      <c r="DY4" s="72">
        <v>1</v>
      </c>
      <c r="DZ4" s="69">
        <f>+DY4*$EA$3</f>
        <v>1</v>
      </c>
    </row>
    <row r="5" spans="5:130" ht="15" customHeight="1">
      <c r="E5" s="74"/>
      <c r="F5" s="52"/>
      <c r="J5" s="74"/>
      <c r="K5" s="52"/>
      <c r="O5" s="74"/>
      <c r="P5" s="52"/>
      <c r="T5" s="74"/>
      <c r="U5" s="75"/>
      <c r="V5" s="54"/>
      <c r="Y5" s="71">
        <v>2</v>
      </c>
      <c r="Z5" s="69" t="s">
        <v>577</v>
      </c>
      <c r="AA5" s="69">
        <v>0.3333334</v>
      </c>
      <c r="AB5" s="69">
        <f t="shared" si="0"/>
        <v>11.666669</v>
      </c>
      <c r="AE5" s="71">
        <v>2</v>
      </c>
      <c r="AF5" s="69" t="s">
        <v>578</v>
      </c>
      <c r="AG5" s="69">
        <v>0.1781076</v>
      </c>
      <c r="AH5" s="69">
        <f t="shared" si="1"/>
        <v>1</v>
      </c>
      <c r="AK5" s="71">
        <v>2</v>
      </c>
      <c r="AL5" s="69" t="s">
        <v>579</v>
      </c>
      <c r="AM5" s="72">
        <v>0.009088019</v>
      </c>
      <c r="AN5" s="69">
        <f t="shared" si="2"/>
        <v>0.009088019</v>
      </c>
      <c r="AQ5" s="71">
        <v>2</v>
      </c>
      <c r="AR5" s="69" t="s">
        <v>699</v>
      </c>
      <c r="AS5" s="72">
        <v>60</v>
      </c>
      <c r="AT5" s="69">
        <f t="shared" si="3"/>
        <v>288.4029636837887</v>
      </c>
      <c r="AW5" s="71">
        <v>2</v>
      </c>
      <c r="AX5" s="69" t="s">
        <v>580</v>
      </c>
      <c r="AY5" s="72">
        <v>2.041772</v>
      </c>
      <c r="AZ5" s="69">
        <f t="shared" si="4"/>
        <v>30.014048399999997</v>
      </c>
      <c r="BC5" s="71">
        <v>2</v>
      </c>
      <c r="BD5" s="69" t="s">
        <v>581</v>
      </c>
      <c r="BE5" s="69">
        <v>1.0139</v>
      </c>
      <c r="BF5" s="69">
        <f t="shared" si="5"/>
        <v>1825.02</v>
      </c>
      <c r="BI5" s="71">
        <v>2</v>
      </c>
      <c r="BJ5" s="69" t="s">
        <v>582</v>
      </c>
      <c r="BK5" s="69">
        <v>1</v>
      </c>
      <c r="BL5" s="69">
        <f t="shared" si="6"/>
        <v>13650</v>
      </c>
      <c r="BO5" s="71">
        <v>2</v>
      </c>
      <c r="BP5" s="69" t="s">
        <v>583</v>
      </c>
      <c r="BQ5" s="72">
        <v>0.0011023</v>
      </c>
      <c r="BR5" s="69">
        <f t="shared" si="7"/>
        <v>0.11023000000000001</v>
      </c>
      <c r="BU5" s="71">
        <v>2</v>
      </c>
      <c r="BV5" s="69" t="s">
        <v>700</v>
      </c>
      <c r="BW5" s="72">
        <v>144</v>
      </c>
      <c r="BX5" s="69">
        <f t="shared" si="8"/>
        <v>9300018.600037199</v>
      </c>
      <c r="CA5" s="71">
        <v>2</v>
      </c>
      <c r="CB5" s="69" t="s">
        <v>584</v>
      </c>
      <c r="CC5" s="72">
        <v>0.01601846</v>
      </c>
      <c r="CD5" s="69">
        <f t="shared" si="9"/>
        <v>0.999551904</v>
      </c>
      <c r="CF5" s="62"/>
      <c r="CG5" s="71">
        <v>2</v>
      </c>
      <c r="CH5" s="69" t="s">
        <v>585</v>
      </c>
      <c r="CI5" s="69">
        <v>0.01</v>
      </c>
      <c r="CJ5" s="69">
        <f t="shared" si="10"/>
        <v>0.01</v>
      </c>
      <c r="CM5" s="71">
        <v>2</v>
      </c>
      <c r="CN5" s="69" t="s">
        <v>586</v>
      </c>
      <c r="CO5" s="69">
        <v>1</v>
      </c>
      <c r="CP5" s="69">
        <f t="shared" si="11"/>
        <v>0.01</v>
      </c>
      <c r="CS5" s="71">
        <v>2</v>
      </c>
      <c r="CT5" s="69" t="s">
        <v>587</v>
      </c>
      <c r="CU5" s="72">
        <v>0.01666667</v>
      </c>
      <c r="CV5" s="69">
        <f t="shared" si="12"/>
        <v>0.01666667</v>
      </c>
      <c r="CY5" s="71">
        <v>2</v>
      </c>
      <c r="CZ5" s="69" t="s">
        <v>701</v>
      </c>
      <c r="DA5" s="72">
        <v>0.000135623</v>
      </c>
      <c r="DB5" s="69">
        <f>+DA5*$DC$3</f>
        <v>0.000135623</v>
      </c>
      <c r="DE5" s="71">
        <v>2</v>
      </c>
      <c r="DF5" s="69" t="s">
        <v>588</v>
      </c>
      <c r="DG5" s="72">
        <v>0.004133789</v>
      </c>
      <c r="DH5" s="69">
        <f>+DG5*$DI$3</f>
        <v>0.004133789</v>
      </c>
      <c r="DK5" s="71">
        <v>2</v>
      </c>
      <c r="DL5" s="69" t="s">
        <v>702</v>
      </c>
      <c r="DM5" s="72">
        <v>7.534611E-05</v>
      </c>
      <c r="DN5" s="69">
        <f>+DM5*$DO$3</f>
        <v>7.534611E-05</v>
      </c>
      <c r="DQ5" s="71">
        <v>2</v>
      </c>
      <c r="DR5" s="69" t="s">
        <v>589</v>
      </c>
      <c r="DS5" s="72">
        <v>0.5555556</v>
      </c>
      <c r="DT5" s="69">
        <f>+DS5*$DU$3</f>
        <v>0.5555556</v>
      </c>
      <c r="DW5" s="71">
        <v>2</v>
      </c>
      <c r="DX5" s="69" t="s">
        <v>590</v>
      </c>
      <c r="DY5" s="72">
        <v>1</v>
      </c>
      <c r="DZ5" s="69">
        <f>+DY5*$EA$3</f>
        <v>1</v>
      </c>
    </row>
    <row r="6" spans="1:130" ht="15" customHeight="1" thickBot="1">
      <c r="A6" s="76"/>
      <c r="B6" s="56" t="s">
        <v>591</v>
      </c>
      <c r="C6" s="57"/>
      <c r="D6" s="57"/>
      <c r="E6" s="77"/>
      <c r="F6" s="60"/>
      <c r="G6" s="56" t="s">
        <v>592</v>
      </c>
      <c r="H6" s="57"/>
      <c r="I6" s="57"/>
      <c r="J6" s="77"/>
      <c r="K6" s="60"/>
      <c r="L6" s="56" t="s">
        <v>593</v>
      </c>
      <c r="M6" s="57"/>
      <c r="N6" s="57"/>
      <c r="O6" s="77"/>
      <c r="P6" s="60"/>
      <c r="Q6" s="56" t="s">
        <v>594</v>
      </c>
      <c r="R6" s="57"/>
      <c r="S6" s="57"/>
      <c r="T6" s="77"/>
      <c r="U6" s="61"/>
      <c r="V6" s="54"/>
      <c r="Y6" s="71">
        <v>3</v>
      </c>
      <c r="Z6" s="69" t="s">
        <v>595</v>
      </c>
      <c r="AA6" s="69">
        <v>1</v>
      </c>
      <c r="AB6" s="69">
        <f t="shared" si="0"/>
        <v>35</v>
      </c>
      <c r="AE6" s="71">
        <v>3</v>
      </c>
      <c r="AF6" s="69" t="s">
        <v>703</v>
      </c>
      <c r="AG6" s="69">
        <v>1</v>
      </c>
      <c r="AH6" s="69">
        <f t="shared" si="1"/>
        <v>5.614583543880216</v>
      </c>
      <c r="AK6" s="71">
        <v>3</v>
      </c>
      <c r="AL6" s="69" t="s">
        <v>596</v>
      </c>
      <c r="AM6" s="69">
        <v>0.3786675</v>
      </c>
      <c r="AN6" s="69">
        <f t="shared" si="2"/>
        <v>0.3786675</v>
      </c>
      <c r="AQ6" s="71">
        <v>3</v>
      </c>
      <c r="AR6" s="69" t="s">
        <v>704</v>
      </c>
      <c r="AS6" s="69">
        <v>3600</v>
      </c>
      <c r="AT6" s="69">
        <f t="shared" si="3"/>
        <v>17304.17782102732</v>
      </c>
      <c r="AW6" s="71">
        <v>3</v>
      </c>
      <c r="AX6" s="69" t="s">
        <v>597</v>
      </c>
      <c r="AY6" s="69">
        <v>51.71508</v>
      </c>
      <c r="AZ6" s="69">
        <f t="shared" si="4"/>
        <v>760.211676</v>
      </c>
      <c r="BC6" s="71">
        <v>3</v>
      </c>
      <c r="BD6" s="69" t="s">
        <v>598</v>
      </c>
      <c r="BE6" s="72">
        <v>0.2120393</v>
      </c>
      <c r="BF6" s="69">
        <f t="shared" si="5"/>
        <v>381.67073999999997</v>
      </c>
      <c r="BI6" s="71">
        <v>3</v>
      </c>
      <c r="BJ6" s="69" t="s">
        <v>705</v>
      </c>
      <c r="BK6" s="72">
        <v>778.1693</v>
      </c>
      <c r="BL6" s="69">
        <f t="shared" si="6"/>
        <v>10622010.945</v>
      </c>
      <c r="BO6" s="71">
        <v>3</v>
      </c>
      <c r="BP6" s="69" t="s">
        <v>599</v>
      </c>
      <c r="BQ6" s="72">
        <v>0.001</v>
      </c>
      <c r="BR6" s="69">
        <f t="shared" si="7"/>
        <v>0.1</v>
      </c>
      <c r="BU6" s="71">
        <v>3</v>
      </c>
      <c r="BV6" s="69" t="s">
        <v>706</v>
      </c>
      <c r="BW6" s="72">
        <v>0.1111111</v>
      </c>
      <c r="BX6" s="69">
        <f t="shared" si="8"/>
        <v>7175.939560212453</v>
      </c>
      <c r="CA6" s="71">
        <v>3</v>
      </c>
      <c r="CB6" s="69" t="s">
        <v>600</v>
      </c>
      <c r="CC6" s="72">
        <v>16.01846</v>
      </c>
      <c r="CD6" s="69">
        <f t="shared" si="9"/>
        <v>999.551904</v>
      </c>
      <c r="CF6" s="62"/>
      <c r="CG6" s="71">
        <v>3</v>
      </c>
      <c r="CH6" s="69" t="s">
        <v>601</v>
      </c>
      <c r="CI6" s="69">
        <v>0.001</v>
      </c>
      <c r="CJ6" s="69">
        <f t="shared" si="10"/>
        <v>0.001</v>
      </c>
      <c r="CM6" s="71">
        <v>3</v>
      </c>
      <c r="CN6" s="69" t="s">
        <v>707</v>
      </c>
      <c r="CO6" s="69">
        <v>0.001076391</v>
      </c>
      <c r="CP6" s="69">
        <f t="shared" si="11"/>
        <v>1.076391E-05</v>
      </c>
      <c r="CS6" s="71">
        <v>3</v>
      </c>
      <c r="CT6" s="69" t="s">
        <v>602</v>
      </c>
      <c r="CU6" s="69">
        <v>1</v>
      </c>
      <c r="CV6" s="69">
        <f t="shared" si="12"/>
        <v>1</v>
      </c>
      <c r="CY6" s="71">
        <v>3</v>
      </c>
      <c r="CZ6" s="69" t="s">
        <v>708</v>
      </c>
      <c r="DA6" s="72">
        <v>0.0005678264</v>
      </c>
      <c r="DB6" s="69">
        <f>+DA6*$DC$3</f>
        <v>0.0005678264</v>
      </c>
      <c r="DE6" s="71">
        <v>3</v>
      </c>
      <c r="DF6" s="69" t="s">
        <v>603</v>
      </c>
      <c r="DG6" s="72">
        <v>0.01730735</v>
      </c>
      <c r="DH6" s="69">
        <f>+DG6*$DI$3</f>
        <v>0.01730735</v>
      </c>
      <c r="DK6" s="71">
        <v>3</v>
      </c>
      <c r="DL6" s="69" t="s">
        <v>709</v>
      </c>
      <c r="DM6" s="72">
        <v>0.0003154591</v>
      </c>
      <c r="DN6" s="69">
        <f>+DM6*$DO$3</f>
        <v>0.0003154591</v>
      </c>
      <c r="DQ6" s="71">
        <v>3</v>
      </c>
      <c r="DR6" s="69" t="s">
        <v>604</v>
      </c>
      <c r="DS6" s="72">
        <v>2.326</v>
      </c>
      <c r="DT6" s="69">
        <f>+DS6*$DU$3</f>
        <v>2.326</v>
      </c>
      <c r="DW6" s="71">
        <v>3</v>
      </c>
      <c r="DX6" s="69" t="s">
        <v>605</v>
      </c>
      <c r="DY6" s="72">
        <v>4.1868</v>
      </c>
      <c r="DZ6" s="69">
        <f>+DY6*$EA$3</f>
        <v>4.1868</v>
      </c>
    </row>
    <row r="7" spans="1:130" ht="15" customHeight="1" thickBot="1">
      <c r="A7" s="78"/>
      <c r="B7" s="64"/>
      <c r="C7" s="64"/>
      <c r="D7" s="65">
        <v>2</v>
      </c>
      <c r="E7" s="79">
        <v>1</v>
      </c>
      <c r="F7" s="67"/>
      <c r="G7" s="64"/>
      <c r="H7" s="64"/>
      <c r="I7" s="65">
        <v>2</v>
      </c>
      <c r="J7" s="79">
        <v>13650</v>
      </c>
      <c r="K7" s="67"/>
      <c r="L7" s="64"/>
      <c r="M7" s="64"/>
      <c r="N7" s="65">
        <v>1</v>
      </c>
      <c r="O7" s="79">
        <v>1</v>
      </c>
      <c r="P7" s="67"/>
      <c r="Q7" s="64"/>
      <c r="R7" s="64"/>
      <c r="S7" s="65">
        <v>1</v>
      </c>
      <c r="T7" s="79">
        <v>1</v>
      </c>
      <c r="U7" s="61"/>
      <c r="V7" s="54"/>
      <c r="Y7" s="71">
        <v>4</v>
      </c>
      <c r="Z7" s="69" t="s">
        <v>606</v>
      </c>
      <c r="AA7" s="69">
        <v>12</v>
      </c>
      <c r="AB7" s="69">
        <f t="shared" si="0"/>
        <v>420</v>
      </c>
      <c r="AE7" s="71">
        <v>4</v>
      </c>
      <c r="AF7" s="69" t="s">
        <v>607</v>
      </c>
      <c r="AG7" s="69">
        <v>6.228833</v>
      </c>
      <c r="AH7" s="69">
        <f t="shared" si="1"/>
        <v>34.97230325937804</v>
      </c>
      <c r="AK7" s="71">
        <v>4</v>
      </c>
      <c r="AL7" s="69" t="s">
        <v>608</v>
      </c>
      <c r="AM7" s="69">
        <v>9.088018</v>
      </c>
      <c r="AN7" s="69">
        <f t="shared" si="2"/>
        <v>9.088018</v>
      </c>
      <c r="AQ7" s="71">
        <v>4</v>
      </c>
      <c r="AR7" s="69" t="s">
        <v>609</v>
      </c>
      <c r="AS7" s="69">
        <v>641.1874</v>
      </c>
      <c r="AT7" s="69">
        <f t="shared" si="3"/>
        <v>3082.005773945048</v>
      </c>
      <c r="AW7" s="71">
        <v>4</v>
      </c>
      <c r="AX7" s="69" t="s">
        <v>710</v>
      </c>
      <c r="AY7" s="69">
        <v>2.308966</v>
      </c>
      <c r="AZ7" s="69">
        <f t="shared" si="4"/>
        <v>33.941800199999996</v>
      </c>
      <c r="BC7" s="71">
        <v>4</v>
      </c>
      <c r="BD7" s="69" t="s">
        <v>610</v>
      </c>
      <c r="BE7" s="69">
        <v>42.39055</v>
      </c>
      <c r="BF7" s="69">
        <f t="shared" si="5"/>
        <v>76302.98999999999</v>
      </c>
      <c r="BI7" s="71">
        <v>4</v>
      </c>
      <c r="BJ7" s="69" t="s">
        <v>611</v>
      </c>
      <c r="BK7" s="72">
        <v>0.0002930711</v>
      </c>
      <c r="BL7" s="69">
        <f t="shared" si="6"/>
        <v>4.000420515</v>
      </c>
      <c r="BO7" s="71">
        <v>4</v>
      </c>
      <c r="BP7" s="69" t="s">
        <v>612</v>
      </c>
      <c r="BQ7" s="72">
        <v>2.2046</v>
      </c>
      <c r="BR7" s="69">
        <f t="shared" si="7"/>
        <v>220.46</v>
      </c>
      <c r="BU7" s="71">
        <v>4</v>
      </c>
      <c r="BV7" s="69" t="s">
        <v>711</v>
      </c>
      <c r="BW7" s="72">
        <v>3.587007E-08</v>
      </c>
      <c r="BX7" s="69">
        <f t="shared" si="8"/>
        <v>0.0023166133207266413</v>
      </c>
      <c r="CA7" s="71">
        <v>4</v>
      </c>
      <c r="CB7" s="69" t="s">
        <v>613</v>
      </c>
      <c r="CC7" s="72">
        <v>60.6364508</v>
      </c>
      <c r="CD7" s="69">
        <f t="shared" si="9"/>
        <v>3783.7145299199997</v>
      </c>
      <c r="CF7" s="62"/>
      <c r="CG7" s="71">
        <v>4</v>
      </c>
      <c r="CH7" s="69" t="s">
        <v>614</v>
      </c>
      <c r="CI7" s="69">
        <v>2.419088</v>
      </c>
      <c r="CJ7" s="69">
        <f t="shared" si="10"/>
        <v>2.419088</v>
      </c>
      <c r="CM7" s="71">
        <v>4</v>
      </c>
      <c r="CN7" s="69" t="s">
        <v>712</v>
      </c>
      <c r="CO7" s="69">
        <v>3.875008</v>
      </c>
      <c r="CP7" s="69">
        <f t="shared" si="11"/>
        <v>0.03875008</v>
      </c>
      <c r="CS7" s="71">
        <v>4</v>
      </c>
      <c r="CT7" s="69" t="s">
        <v>615</v>
      </c>
      <c r="CU7" s="69">
        <v>24</v>
      </c>
      <c r="CV7" s="69">
        <f t="shared" si="12"/>
        <v>24</v>
      </c>
      <c r="CY7" s="71">
        <v>4</v>
      </c>
      <c r="CZ7" s="69" t="s">
        <v>713</v>
      </c>
      <c r="DA7" s="69">
        <v>4.882428</v>
      </c>
      <c r="DB7" s="69">
        <f>+DA7*$DC$3</f>
        <v>4.882428</v>
      </c>
      <c r="DE7" s="71">
        <v>4</v>
      </c>
      <c r="DF7" s="69" t="s">
        <v>616</v>
      </c>
      <c r="DG7" s="69">
        <v>1.488164</v>
      </c>
      <c r="DH7" s="69">
        <f>+DG7*$DI$3</f>
        <v>1.488164</v>
      </c>
      <c r="DK7" s="71">
        <v>4</v>
      </c>
      <c r="DL7" s="69" t="s">
        <v>714</v>
      </c>
      <c r="DM7" s="69">
        <v>2.71246</v>
      </c>
      <c r="DN7" s="69">
        <f>+DM7*$DO$3</f>
        <v>2.71246</v>
      </c>
      <c r="DQ7" s="71">
        <v>4</v>
      </c>
      <c r="DR7" s="69" t="s">
        <v>617</v>
      </c>
      <c r="DS7" s="69">
        <v>555.5556</v>
      </c>
      <c r="DT7" s="69">
        <f>+DS7*$DU$3</f>
        <v>555.5556</v>
      </c>
      <c r="DW7" s="71">
        <v>4</v>
      </c>
      <c r="DX7" s="69" t="s">
        <v>618</v>
      </c>
      <c r="DY7" s="69">
        <v>1000</v>
      </c>
      <c r="DZ7" s="69">
        <f>+DY7*$EA$3</f>
        <v>1000</v>
      </c>
    </row>
    <row r="8" spans="1:130" ht="15" customHeight="1">
      <c r="A8" s="78"/>
      <c r="B8" s="64"/>
      <c r="C8" s="64"/>
      <c r="D8" s="65">
        <v>5</v>
      </c>
      <c r="E8" s="70">
        <f>VLOOKUP(D8,AE4:AH14,4,FALSE)</f>
        <v>41.99999887708329</v>
      </c>
      <c r="F8" s="67"/>
      <c r="G8" s="64"/>
      <c r="H8" s="64"/>
      <c r="I8" s="65">
        <v>4</v>
      </c>
      <c r="J8" s="70">
        <f>VLOOKUP(I8,BI4:BL13,4,FALSE)</f>
        <v>4.000420515</v>
      </c>
      <c r="K8" s="67"/>
      <c r="L8" s="64"/>
      <c r="M8" s="64"/>
      <c r="N8" s="65">
        <v>5</v>
      </c>
      <c r="O8" s="70">
        <f>VLOOKUP(N8,CM4:CP10,4,FALSE)</f>
        <v>1.0000000000000002E-06</v>
      </c>
      <c r="P8" s="67"/>
      <c r="Q8" s="64"/>
      <c r="R8" s="64"/>
      <c r="S8" s="65">
        <v>5</v>
      </c>
      <c r="T8" s="70">
        <f>VLOOKUP(S8,DQ4:DT8,4,FALSE)</f>
        <v>2326</v>
      </c>
      <c r="U8" s="61"/>
      <c r="V8" s="54"/>
      <c r="Y8" s="71">
        <v>5</v>
      </c>
      <c r="Z8" s="69" t="s">
        <v>619</v>
      </c>
      <c r="AA8" s="72">
        <v>0.0003048</v>
      </c>
      <c r="AB8" s="69">
        <f t="shared" si="0"/>
        <v>0.010667999999999999</v>
      </c>
      <c r="AE8" s="71">
        <v>5</v>
      </c>
      <c r="AF8" s="69" t="s">
        <v>620</v>
      </c>
      <c r="AG8" s="72">
        <v>7.480519</v>
      </c>
      <c r="AH8" s="69">
        <f t="shared" si="1"/>
        <v>41.99999887708329</v>
      </c>
      <c r="AK8" s="71">
        <v>5</v>
      </c>
      <c r="AL8" s="69" t="s">
        <v>621</v>
      </c>
      <c r="AM8" s="72">
        <v>1</v>
      </c>
      <c r="AN8" s="69">
        <f t="shared" si="2"/>
        <v>1</v>
      </c>
      <c r="AQ8" s="71">
        <v>5</v>
      </c>
      <c r="AR8" s="69" t="s">
        <v>622</v>
      </c>
      <c r="AS8" s="72">
        <v>15388.5</v>
      </c>
      <c r="AT8" s="69">
        <f t="shared" si="3"/>
        <v>73968.1501107997</v>
      </c>
      <c r="AW8" s="71">
        <v>5</v>
      </c>
      <c r="AX8" s="69" t="s">
        <v>715</v>
      </c>
      <c r="AY8" s="72">
        <v>27.70759</v>
      </c>
      <c r="AZ8" s="69">
        <f t="shared" si="4"/>
        <v>407.30157299999996</v>
      </c>
      <c r="BC8" s="71">
        <v>5</v>
      </c>
      <c r="BD8" s="69" t="s">
        <v>623</v>
      </c>
      <c r="BE8" s="69">
        <v>2544.433</v>
      </c>
      <c r="BF8" s="69">
        <f t="shared" si="5"/>
        <v>4579979.4</v>
      </c>
      <c r="BI8" s="71">
        <v>5</v>
      </c>
      <c r="BJ8" s="69" t="s">
        <v>624</v>
      </c>
      <c r="BK8" s="69">
        <v>252.1644</v>
      </c>
      <c r="BL8" s="69">
        <f t="shared" si="6"/>
        <v>3442044.06</v>
      </c>
      <c r="BO8" s="71">
        <v>5</v>
      </c>
      <c r="BP8" s="69" t="s">
        <v>625</v>
      </c>
      <c r="BQ8" s="69">
        <v>35.274</v>
      </c>
      <c r="BR8" s="69">
        <f t="shared" si="7"/>
        <v>3527.4</v>
      </c>
      <c r="BU8" s="71">
        <v>5</v>
      </c>
      <c r="BV8" s="69" t="s">
        <v>716</v>
      </c>
      <c r="BW8" s="69">
        <v>92903.04</v>
      </c>
      <c r="BX8" s="69">
        <f t="shared" si="8"/>
        <v>5999999999.999999</v>
      </c>
      <c r="CA8" s="71">
        <v>5</v>
      </c>
      <c r="CB8" s="69" t="s">
        <v>717</v>
      </c>
      <c r="CC8" s="69">
        <v>16.01846</v>
      </c>
      <c r="CD8" s="69">
        <f t="shared" si="9"/>
        <v>999.551904</v>
      </c>
      <c r="CF8" s="62"/>
      <c r="CG8" s="71">
        <v>5</v>
      </c>
      <c r="CH8" s="69" t="s">
        <v>626</v>
      </c>
      <c r="CI8" s="72">
        <v>0.000671969</v>
      </c>
      <c r="CJ8" s="69">
        <f t="shared" si="10"/>
        <v>0.000671969</v>
      </c>
      <c r="CM8" s="71">
        <v>5</v>
      </c>
      <c r="CN8" s="69" t="s">
        <v>718</v>
      </c>
      <c r="CO8" s="72">
        <v>0.0001</v>
      </c>
      <c r="CP8" s="69">
        <f t="shared" si="11"/>
        <v>1.0000000000000002E-06</v>
      </c>
      <c r="CS8" s="71">
        <v>5</v>
      </c>
      <c r="CT8" s="69" t="s">
        <v>627</v>
      </c>
      <c r="CU8" s="72">
        <v>0.0001259979</v>
      </c>
      <c r="CV8" s="69">
        <f t="shared" si="12"/>
        <v>0.0001259979</v>
      </c>
      <c r="CY8" s="71">
        <v>5</v>
      </c>
      <c r="CZ8" s="69" t="s">
        <v>719</v>
      </c>
      <c r="DA8" s="72">
        <v>5.678264</v>
      </c>
      <c r="DB8" s="69">
        <f>+DA8*$DC$3</f>
        <v>5.678264</v>
      </c>
      <c r="DE8" s="71">
        <v>5</v>
      </c>
      <c r="DF8" s="69" t="s">
        <v>628</v>
      </c>
      <c r="DG8" s="72">
        <v>1.730735</v>
      </c>
      <c r="DH8" s="69">
        <f>+DG8*$DI$3</f>
        <v>1.730735</v>
      </c>
      <c r="DK8" s="71">
        <v>5</v>
      </c>
      <c r="DL8" s="69" t="s">
        <v>720</v>
      </c>
      <c r="DM8" s="72">
        <v>3.154591</v>
      </c>
      <c r="DN8" s="69">
        <f>+DM8*$DO$3</f>
        <v>3.154591</v>
      </c>
      <c r="DQ8" s="71">
        <v>5</v>
      </c>
      <c r="DR8" s="69" t="s">
        <v>629</v>
      </c>
      <c r="DS8" s="72">
        <v>2326</v>
      </c>
      <c r="DT8" s="69">
        <f>+DS8*$DU$3</f>
        <v>2326</v>
      </c>
      <c r="DW8" s="71">
        <v>5</v>
      </c>
      <c r="DX8" s="69" t="s">
        <v>630</v>
      </c>
      <c r="DY8" s="72">
        <v>4186.8</v>
      </c>
      <c r="DZ8" s="69">
        <f>+DY8*$EA$3</f>
        <v>4186.8</v>
      </c>
    </row>
    <row r="9" spans="5:129" ht="15" customHeight="1">
      <c r="E9" s="74"/>
      <c r="F9" s="52"/>
      <c r="J9" s="74"/>
      <c r="K9" s="52"/>
      <c r="O9" s="74"/>
      <c r="P9" s="52"/>
      <c r="T9" s="74"/>
      <c r="U9" s="75"/>
      <c r="Y9" s="71">
        <v>6</v>
      </c>
      <c r="Z9" s="69" t="s">
        <v>631</v>
      </c>
      <c r="AA9" s="72">
        <v>0.3048</v>
      </c>
      <c r="AB9" s="69">
        <f t="shared" si="0"/>
        <v>10.668000000000001</v>
      </c>
      <c r="AE9" s="71">
        <v>6</v>
      </c>
      <c r="AF9" s="69" t="s">
        <v>632</v>
      </c>
      <c r="AG9" s="69">
        <v>957.5065</v>
      </c>
      <c r="AH9" s="69">
        <f t="shared" si="1"/>
        <v>5376.000238058342</v>
      </c>
      <c r="AK9" s="71">
        <v>6</v>
      </c>
      <c r="AL9" s="69" t="s">
        <v>633</v>
      </c>
      <c r="AM9" s="69">
        <v>24</v>
      </c>
      <c r="AN9" s="69">
        <f t="shared" si="2"/>
        <v>24</v>
      </c>
      <c r="AQ9" s="71">
        <v>6</v>
      </c>
      <c r="AR9" s="69" t="s">
        <v>634</v>
      </c>
      <c r="AS9" s="69">
        <v>448.8312</v>
      </c>
      <c r="AT9" s="69">
        <f t="shared" si="3"/>
        <v>2157.404137895855</v>
      </c>
      <c r="AW9" s="71">
        <v>6</v>
      </c>
      <c r="AX9" s="69" t="s">
        <v>635</v>
      </c>
      <c r="AY9" s="69">
        <v>51.71508</v>
      </c>
      <c r="AZ9" s="69">
        <f t="shared" si="4"/>
        <v>760.211676</v>
      </c>
      <c r="BC9" s="71">
        <v>6</v>
      </c>
      <c r="BD9" s="69" t="s">
        <v>636</v>
      </c>
      <c r="BE9" s="69">
        <v>0.7456999</v>
      </c>
      <c r="BF9" s="69">
        <f t="shared" si="5"/>
        <v>1342.25982</v>
      </c>
      <c r="BI9" s="71">
        <v>6</v>
      </c>
      <c r="BJ9" s="69" t="s">
        <v>637</v>
      </c>
      <c r="BK9" s="69">
        <v>0.2521644</v>
      </c>
      <c r="BL9" s="69">
        <f t="shared" si="6"/>
        <v>3442.04406</v>
      </c>
      <c r="BO9" s="71">
        <v>6</v>
      </c>
      <c r="BP9" s="69" t="s">
        <v>638</v>
      </c>
      <c r="BQ9" s="69">
        <v>1</v>
      </c>
      <c r="BR9" s="69">
        <f t="shared" si="7"/>
        <v>100</v>
      </c>
      <c r="BU9" s="71">
        <v>6</v>
      </c>
      <c r="BV9" s="69" t="s">
        <v>721</v>
      </c>
      <c r="BW9" s="69">
        <v>929.0304</v>
      </c>
      <c r="BX9" s="69">
        <f t="shared" si="8"/>
        <v>59999999.99999999</v>
      </c>
      <c r="CA9" s="71">
        <v>6</v>
      </c>
      <c r="CB9" s="69" t="s">
        <v>722</v>
      </c>
      <c r="CC9" s="72">
        <v>0.0005787037</v>
      </c>
      <c r="CD9" s="69">
        <f t="shared" si="9"/>
        <v>0.03611111088</v>
      </c>
      <c r="CF9" s="62"/>
      <c r="CG9" s="71">
        <v>6</v>
      </c>
      <c r="CH9" s="69" t="s">
        <v>723</v>
      </c>
      <c r="CI9" s="72">
        <v>2.088544E-05</v>
      </c>
      <c r="CJ9" s="69">
        <f t="shared" si="10"/>
        <v>2.088544E-05</v>
      </c>
      <c r="CM9" s="71">
        <v>6</v>
      </c>
      <c r="CN9" s="69" t="s">
        <v>724</v>
      </c>
      <c r="CO9" s="72">
        <v>0.36</v>
      </c>
      <c r="CP9" s="69">
        <f t="shared" si="11"/>
        <v>0.0036</v>
      </c>
      <c r="CS9" s="71">
        <v>6</v>
      </c>
      <c r="CT9" s="69" t="s">
        <v>639</v>
      </c>
      <c r="CU9" s="72">
        <v>0.007559873</v>
      </c>
      <c r="CV9" s="69">
        <f t="shared" si="12"/>
        <v>0.007559873</v>
      </c>
      <c r="CY9" s="71"/>
      <c r="CZ9" s="69"/>
      <c r="DA9" s="72"/>
      <c r="DE9" s="71"/>
      <c r="DF9" s="69"/>
      <c r="DG9" s="72"/>
      <c r="DK9" s="71"/>
      <c r="DL9" s="69"/>
      <c r="DM9" s="72"/>
      <c r="DQ9" s="71"/>
      <c r="DR9" s="69"/>
      <c r="DS9" s="72"/>
      <c r="DW9" s="71"/>
      <c r="DX9" s="69"/>
      <c r="DY9" s="72"/>
    </row>
    <row r="10" spans="1:129" ht="15" customHeight="1" thickBot="1">
      <c r="A10" s="76"/>
      <c r="B10" s="56" t="s">
        <v>640</v>
      </c>
      <c r="C10" s="57"/>
      <c r="D10" s="57"/>
      <c r="E10" s="77"/>
      <c r="F10" s="60"/>
      <c r="G10" s="56" t="s">
        <v>641</v>
      </c>
      <c r="H10" s="57"/>
      <c r="I10" s="57"/>
      <c r="J10" s="77"/>
      <c r="K10" s="60"/>
      <c r="L10" s="56" t="s">
        <v>642</v>
      </c>
      <c r="M10" s="57"/>
      <c r="N10" s="57"/>
      <c r="O10" s="77"/>
      <c r="P10" s="60"/>
      <c r="Q10" s="56" t="s">
        <v>643</v>
      </c>
      <c r="R10" s="57"/>
      <c r="S10" s="57"/>
      <c r="T10" s="77"/>
      <c r="U10" s="61"/>
      <c r="V10" s="54"/>
      <c r="Y10" s="71">
        <v>7</v>
      </c>
      <c r="Z10" s="69" t="s">
        <v>644</v>
      </c>
      <c r="AA10" s="72">
        <v>30.48</v>
      </c>
      <c r="AB10" s="69">
        <f t="shared" si="0"/>
        <v>1066.8</v>
      </c>
      <c r="AE10" s="71">
        <v>7</v>
      </c>
      <c r="AF10" s="69" t="s">
        <v>725</v>
      </c>
      <c r="AG10" s="69">
        <v>1728</v>
      </c>
      <c r="AH10" s="69">
        <f t="shared" si="1"/>
        <v>9702.000363825013</v>
      </c>
      <c r="AK10" s="71">
        <v>7</v>
      </c>
      <c r="AL10" s="69" t="s">
        <v>645</v>
      </c>
      <c r="AM10" s="69">
        <v>453.5924</v>
      </c>
      <c r="AN10" s="69">
        <f t="shared" si="2"/>
        <v>453.5924</v>
      </c>
      <c r="AQ10" s="71">
        <v>7</v>
      </c>
      <c r="AR10" s="69" t="s">
        <v>646</v>
      </c>
      <c r="AS10" s="69">
        <v>646316.9</v>
      </c>
      <c r="AT10" s="69">
        <f t="shared" si="3"/>
        <v>3106661.8239819813</v>
      </c>
      <c r="AW10" s="71">
        <v>7</v>
      </c>
      <c r="AX10" s="69" t="s">
        <v>647</v>
      </c>
      <c r="AY10" s="72">
        <v>0.06804596</v>
      </c>
      <c r="AZ10" s="69">
        <f t="shared" si="4"/>
        <v>1.000275612</v>
      </c>
      <c r="BC10" s="71">
        <v>7</v>
      </c>
      <c r="BD10" s="69" t="s">
        <v>648</v>
      </c>
      <c r="BE10" s="72">
        <v>178.23</v>
      </c>
      <c r="BF10" s="69">
        <f t="shared" si="5"/>
        <v>320814</v>
      </c>
      <c r="BI10" s="71">
        <v>7</v>
      </c>
      <c r="BJ10" s="69" t="s">
        <v>649</v>
      </c>
      <c r="BK10" s="72">
        <v>1055.056</v>
      </c>
      <c r="BL10" s="69">
        <f t="shared" si="6"/>
        <v>14401514.4</v>
      </c>
      <c r="BO10" s="71">
        <v>7</v>
      </c>
      <c r="BP10" s="69" t="s">
        <v>650</v>
      </c>
      <c r="BQ10" s="72">
        <v>1000</v>
      </c>
      <c r="BR10" s="69">
        <f t="shared" si="7"/>
        <v>100000</v>
      </c>
      <c r="BU10" s="71">
        <v>7</v>
      </c>
      <c r="BV10" s="69" t="s">
        <v>726</v>
      </c>
      <c r="BW10" s="72">
        <v>0.09290304</v>
      </c>
      <c r="BX10" s="69">
        <f t="shared" si="8"/>
        <v>6000</v>
      </c>
      <c r="CA10" s="71">
        <v>7</v>
      </c>
      <c r="CB10" s="69" t="s">
        <v>727</v>
      </c>
      <c r="CC10" s="72">
        <v>1</v>
      </c>
      <c r="CD10" s="69">
        <f t="shared" si="9"/>
        <v>62.4</v>
      </c>
      <c r="CF10" s="62"/>
      <c r="CG10" s="71">
        <v>7</v>
      </c>
      <c r="CH10" s="69" t="s">
        <v>728</v>
      </c>
      <c r="CI10" s="72">
        <v>1.450378E-07</v>
      </c>
      <c r="CJ10" s="69">
        <f t="shared" si="10"/>
        <v>1.450378E-07</v>
      </c>
      <c r="CM10" s="71">
        <v>7</v>
      </c>
      <c r="CN10" s="69" t="s">
        <v>729</v>
      </c>
      <c r="CO10" s="72">
        <v>1</v>
      </c>
      <c r="CP10" s="69">
        <f t="shared" si="11"/>
        <v>0.01</v>
      </c>
      <c r="CS10" s="71">
        <v>7</v>
      </c>
      <c r="CT10" s="69" t="s">
        <v>651</v>
      </c>
      <c r="CU10" s="72">
        <v>0.4535924</v>
      </c>
      <c r="CV10" s="69">
        <f t="shared" si="12"/>
        <v>0.4535924</v>
      </c>
      <c r="CY10" s="71"/>
      <c r="CZ10" s="69"/>
      <c r="DA10" s="72"/>
      <c r="DE10" s="71"/>
      <c r="DF10" s="69"/>
      <c r="DG10" s="72"/>
      <c r="DK10" s="71"/>
      <c r="DL10" s="69"/>
      <c r="DM10" s="72"/>
      <c r="DQ10" s="71"/>
      <c r="DR10" s="69"/>
      <c r="DS10" s="72"/>
      <c r="DW10" s="71"/>
      <c r="DX10" s="69"/>
      <c r="DY10" s="72"/>
    </row>
    <row r="11" spans="1:129" ht="15" customHeight="1" thickBot="1">
      <c r="A11" s="78"/>
      <c r="B11" s="64"/>
      <c r="C11" s="64"/>
      <c r="D11" s="65">
        <v>5</v>
      </c>
      <c r="E11" s="79">
        <v>1</v>
      </c>
      <c r="F11" s="67"/>
      <c r="G11" s="64"/>
      <c r="H11" s="64"/>
      <c r="I11" s="65">
        <v>6</v>
      </c>
      <c r="J11" s="79">
        <v>100</v>
      </c>
      <c r="K11" s="67"/>
      <c r="L11" s="64"/>
      <c r="M11" s="64"/>
      <c r="N11" s="65">
        <v>3</v>
      </c>
      <c r="O11" s="79">
        <v>1</v>
      </c>
      <c r="P11" s="67"/>
      <c r="Q11" s="64"/>
      <c r="R11" s="64"/>
      <c r="S11" s="65">
        <v>1</v>
      </c>
      <c r="T11" s="79">
        <v>1</v>
      </c>
      <c r="U11" s="61"/>
      <c r="V11" s="54"/>
      <c r="Y11" s="71">
        <v>8</v>
      </c>
      <c r="Z11" s="69" t="s">
        <v>50</v>
      </c>
      <c r="AA11" s="72">
        <v>304.8</v>
      </c>
      <c r="AB11" s="69">
        <f t="shared" si="0"/>
        <v>10668</v>
      </c>
      <c r="AE11" s="71">
        <v>8</v>
      </c>
      <c r="AF11" s="69" t="s">
        <v>730</v>
      </c>
      <c r="AG11" s="72">
        <v>0.02831685</v>
      </c>
      <c r="AH11" s="69">
        <f t="shared" si="1"/>
        <v>0.1589873200245245</v>
      </c>
      <c r="AK11" s="71">
        <v>8</v>
      </c>
      <c r="AL11" s="69" t="s">
        <v>652</v>
      </c>
      <c r="AM11" s="72">
        <v>10886.22</v>
      </c>
      <c r="AN11" s="69">
        <f t="shared" si="2"/>
        <v>10886.22</v>
      </c>
      <c r="AQ11" s="71">
        <v>8</v>
      </c>
      <c r="AR11" s="69" t="s">
        <v>731</v>
      </c>
      <c r="AS11" s="72">
        <v>0.02831685</v>
      </c>
      <c r="AT11" s="69">
        <f t="shared" si="3"/>
        <v>0.13611105770315485</v>
      </c>
      <c r="AW11" s="71">
        <v>8</v>
      </c>
      <c r="AX11" s="69" t="s">
        <v>653</v>
      </c>
      <c r="AY11" s="72">
        <v>0.06894757</v>
      </c>
      <c r="AZ11" s="69">
        <f t="shared" si="4"/>
        <v>1.013529279</v>
      </c>
      <c r="BC11" s="71">
        <v>8</v>
      </c>
      <c r="BD11" s="69" t="s">
        <v>654</v>
      </c>
      <c r="BE11" s="69">
        <v>10693.8</v>
      </c>
      <c r="BF11" s="69">
        <f t="shared" si="5"/>
        <v>19248840</v>
      </c>
      <c r="BI11" s="71">
        <v>8</v>
      </c>
      <c r="BJ11" s="69" t="s">
        <v>655</v>
      </c>
      <c r="BK11" s="69">
        <v>1055.056</v>
      </c>
      <c r="BL11" s="69">
        <f t="shared" si="6"/>
        <v>14401514.4</v>
      </c>
      <c r="BO11" s="71">
        <v>8</v>
      </c>
      <c r="BP11" s="69" t="s">
        <v>656</v>
      </c>
      <c r="BQ11" s="69">
        <v>1000000</v>
      </c>
      <c r="BR11" s="69">
        <f t="shared" si="7"/>
        <v>100000000</v>
      </c>
      <c r="BU11" s="71">
        <v>8</v>
      </c>
      <c r="BV11" s="69" t="s">
        <v>732</v>
      </c>
      <c r="BW11" s="72">
        <v>9.290304E-08</v>
      </c>
      <c r="BX11" s="69">
        <f t="shared" si="8"/>
        <v>0.005999999999999999</v>
      </c>
      <c r="CA11" s="71">
        <v>8</v>
      </c>
      <c r="CB11" s="69" t="s">
        <v>657</v>
      </c>
      <c r="CC11" s="72">
        <v>0.1336806</v>
      </c>
      <c r="CD11" s="69">
        <f t="shared" si="9"/>
        <v>8.34166944</v>
      </c>
      <c r="CF11" s="62"/>
      <c r="CG11" s="71">
        <v>8</v>
      </c>
      <c r="CH11" s="69" t="s">
        <v>658</v>
      </c>
      <c r="CI11" s="69">
        <v>1</v>
      </c>
      <c r="CJ11" s="69">
        <f t="shared" si="10"/>
        <v>1</v>
      </c>
      <c r="CM11" s="71"/>
      <c r="CN11" s="69"/>
      <c r="CO11" s="69"/>
      <c r="CS11" s="71">
        <v>8</v>
      </c>
      <c r="CT11" s="69" t="s">
        <v>659</v>
      </c>
      <c r="CU11" s="69">
        <v>10.8862176</v>
      </c>
      <c r="CV11" s="69">
        <f t="shared" si="12"/>
        <v>10.8862176</v>
      </c>
      <c r="CY11" s="71"/>
      <c r="CZ11" s="69"/>
      <c r="DA11" s="69"/>
      <c r="DE11" s="71"/>
      <c r="DF11" s="69"/>
      <c r="DG11" s="69"/>
      <c r="DK11" s="71"/>
      <c r="DL11" s="69"/>
      <c r="DM11" s="69"/>
      <c r="DQ11" s="71"/>
      <c r="DR11" s="69"/>
      <c r="DS11" s="69"/>
      <c r="DW11" s="71"/>
      <c r="DX11" s="69"/>
      <c r="DY11" s="69"/>
    </row>
    <row r="12" spans="1:131" ht="15" customHeight="1">
      <c r="A12" s="78"/>
      <c r="B12" s="64"/>
      <c r="C12" s="64"/>
      <c r="D12" s="65">
        <v>3</v>
      </c>
      <c r="E12" s="70">
        <f>VLOOKUP(D12,AK4:AN11,4,FALSE)</f>
        <v>0.3786675</v>
      </c>
      <c r="F12" s="67"/>
      <c r="G12" s="64"/>
      <c r="H12" s="64"/>
      <c r="I12" s="65">
        <v>4</v>
      </c>
      <c r="J12" s="70">
        <f>VLOOKUP(I12,BO4:BR14,4,FALSE)</f>
        <v>220.46</v>
      </c>
      <c r="K12" s="67"/>
      <c r="L12" s="64"/>
      <c r="M12" s="64"/>
      <c r="N12" s="65">
        <v>6</v>
      </c>
      <c r="O12" s="70">
        <f>VLOOKUP(N12,CS4:CV14,4,FALSE)</f>
        <v>0.007559873</v>
      </c>
      <c r="P12" s="67"/>
      <c r="Q12" s="64"/>
      <c r="R12" s="64"/>
      <c r="S12" s="65">
        <v>5</v>
      </c>
      <c r="T12" s="70">
        <f>VLOOKUP(S12,DW4:DZ8,4,FALSE)</f>
        <v>4186.8</v>
      </c>
      <c r="U12" s="61"/>
      <c r="V12" s="54"/>
      <c r="Y12" s="71">
        <v>9</v>
      </c>
      <c r="Z12" s="69" t="s">
        <v>660</v>
      </c>
      <c r="AA12" s="72">
        <v>304800</v>
      </c>
      <c r="AB12" s="69">
        <f t="shared" si="0"/>
        <v>10668000</v>
      </c>
      <c r="AE12" s="71">
        <v>9</v>
      </c>
      <c r="AF12" s="69" t="s">
        <v>661</v>
      </c>
      <c r="AG12" s="69">
        <v>28.31685</v>
      </c>
      <c r="AH12" s="69">
        <f t="shared" si="1"/>
        <v>158.98732002452448</v>
      </c>
      <c r="AI12" s="71"/>
      <c r="AK12" s="71"/>
      <c r="AL12" s="69"/>
      <c r="AM12" s="69"/>
      <c r="AO12" s="71"/>
      <c r="AQ12" s="71">
        <v>9</v>
      </c>
      <c r="AR12" s="69" t="s">
        <v>733</v>
      </c>
      <c r="AS12" s="69">
        <v>1.699011</v>
      </c>
      <c r="AT12" s="69">
        <f t="shared" si="3"/>
        <v>8.166663462189291</v>
      </c>
      <c r="AU12" s="71"/>
      <c r="AW12" s="71">
        <v>9</v>
      </c>
      <c r="AX12" s="69" t="s">
        <v>662</v>
      </c>
      <c r="AY12" s="72">
        <v>68.94757</v>
      </c>
      <c r="AZ12" s="69">
        <f t="shared" si="4"/>
        <v>1013.529279</v>
      </c>
      <c r="BA12" s="71"/>
      <c r="BC12" s="71">
        <v>9</v>
      </c>
      <c r="BD12" s="69" t="s">
        <v>663</v>
      </c>
      <c r="BE12" s="72">
        <v>745.6999</v>
      </c>
      <c r="BF12" s="69">
        <f t="shared" si="5"/>
        <v>1342259.8199999998</v>
      </c>
      <c r="BG12" s="71"/>
      <c r="BI12" s="71">
        <v>9</v>
      </c>
      <c r="BJ12" s="69" t="s">
        <v>734</v>
      </c>
      <c r="BK12" s="72">
        <v>5.4039</v>
      </c>
      <c r="BL12" s="69">
        <f t="shared" si="6"/>
        <v>73763.235</v>
      </c>
      <c r="BM12" s="71"/>
      <c r="BO12" s="71">
        <v>9</v>
      </c>
      <c r="BP12" s="69" t="s">
        <v>664</v>
      </c>
      <c r="BQ12" s="72">
        <v>15432</v>
      </c>
      <c r="BR12" s="69">
        <f t="shared" si="7"/>
        <v>1543200</v>
      </c>
      <c r="BS12" s="71"/>
      <c r="BU12" s="71">
        <v>9</v>
      </c>
      <c r="BV12" s="69" t="s">
        <v>665</v>
      </c>
      <c r="BW12" s="72">
        <v>9.290304E-06</v>
      </c>
      <c r="BX12" s="69">
        <f t="shared" si="8"/>
        <v>0.6</v>
      </c>
      <c r="BY12" s="71"/>
      <c r="CA12" s="71">
        <v>9</v>
      </c>
      <c r="CB12" s="69" t="s">
        <v>666</v>
      </c>
      <c r="CC12" s="72">
        <v>5.614584</v>
      </c>
      <c r="CD12" s="69">
        <f t="shared" si="9"/>
        <v>350.3500416</v>
      </c>
      <c r="CE12" s="71"/>
      <c r="CF12" s="62"/>
      <c r="CG12" s="71">
        <v>9</v>
      </c>
      <c r="CH12" s="69" t="s">
        <v>667</v>
      </c>
      <c r="CI12" s="69">
        <v>3.6</v>
      </c>
      <c r="CJ12" s="69">
        <f t="shared" si="10"/>
        <v>3.6</v>
      </c>
      <c r="CK12" s="71"/>
      <c r="CM12" s="71"/>
      <c r="CN12" s="69"/>
      <c r="CO12" s="69"/>
      <c r="CQ12" s="71"/>
      <c r="CS12" s="71">
        <v>9</v>
      </c>
      <c r="CT12" s="69" t="s">
        <v>668</v>
      </c>
      <c r="CU12" s="69">
        <f>24*0.0004464286</f>
        <v>0.0107142864</v>
      </c>
      <c r="CV12" s="69">
        <f t="shared" si="12"/>
        <v>0.0107142864</v>
      </c>
      <c r="CW12" s="71"/>
      <c r="CY12" s="71"/>
      <c r="CZ12" s="69"/>
      <c r="DA12" s="69"/>
      <c r="DC12" s="71"/>
      <c r="DE12" s="71"/>
      <c r="DF12" s="69"/>
      <c r="DG12" s="69"/>
      <c r="DI12" s="71"/>
      <c r="DK12" s="71"/>
      <c r="DL12" s="69"/>
      <c r="DM12" s="69"/>
      <c r="DO12" s="71"/>
      <c r="DQ12" s="71"/>
      <c r="DR12" s="69"/>
      <c r="DS12" s="69"/>
      <c r="DU12" s="71"/>
      <c r="DW12" s="71"/>
      <c r="DX12" s="69"/>
      <c r="DY12" s="69"/>
      <c r="EA12" s="71"/>
    </row>
    <row r="13" spans="5:129" ht="15" customHeight="1">
      <c r="E13" s="74"/>
      <c r="F13" s="52"/>
      <c r="J13" s="74"/>
      <c r="K13" s="52"/>
      <c r="O13" s="74"/>
      <c r="P13" s="52"/>
      <c r="T13" s="74"/>
      <c r="U13" s="75"/>
      <c r="AE13" s="71">
        <v>10</v>
      </c>
      <c r="AF13" s="69" t="s">
        <v>735</v>
      </c>
      <c r="AG13" s="69">
        <v>28316.85</v>
      </c>
      <c r="AH13" s="69">
        <f t="shared" si="1"/>
        <v>158987.3200245245</v>
      </c>
      <c r="AK13" s="71"/>
      <c r="AL13" s="69"/>
      <c r="AM13" s="69"/>
      <c r="AQ13" s="71">
        <v>10</v>
      </c>
      <c r="AR13" s="69" t="s">
        <v>736</v>
      </c>
      <c r="AS13" s="69">
        <v>101.9407</v>
      </c>
      <c r="AT13" s="69">
        <f t="shared" si="3"/>
        <v>489.99999999999994</v>
      </c>
      <c r="AW13" s="71">
        <v>10</v>
      </c>
      <c r="AX13" s="69" t="s">
        <v>737</v>
      </c>
      <c r="AY13" s="72">
        <v>0.07030696</v>
      </c>
      <c r="AZ13" s="69">
        <f t="shared" si="4"/>
        <v>1.033512312</v>
      </c>
      <c r="BC13" s="71">
        <v>10</v>
      </c>
      <c r="BD13" s="69" t="s">
        <v>669</v>
      </c>
      <c r="BE13" s="72">
        <v>745.7</v>
      </c>
      <c r="BF13" s="69">
        <f t="shared" si="5"/>
        <v>1342260</v>
      </c>
      <c r="BI13" s="71">
        <v>10</v>
      </c>
      <c r="BJ13" s="69" t="s">
        <v>670</v>
      </c>
      <c r="BK13" s="72">
        <v>10.412</v>
      </c>
      <c r="BL13" s="69">
        <f t="shared" si="6"/>
        <v>142123.80000000002</v>
      </c>
      <c r="BO13" s="71">
        <v>10</v>
      </c>
      <c r="BP13" s="69" t="s">
        <v>671</v>
      </c>
      <c r="BQ13" s="72">
        <v>5000</v>
      </c>
      <c r="BR13" s="69">
        <f t="shared" si="7"/>
        <v>500000</v>
      </c>
      <c r="BU13" s="71">
        <v>10</v>
      </c>
      <c r="BV13" s="69" t="s">
        <v>672</v>
      </c>
      <c r="BW13" s="72">
        <v>0.0009290304</v>
      </c>
      <c r="BX13" s="69">
        <f t="shared" si="8"/>
        <v>59.99999999999999</v>
      </c>
      <c r="CA13" s="71">
        <v>10</v>
      </c>
      <c r="CB13" s="69" t="s">
        <v>738</v>
      </c>
      <c r="CC13" s="72">
        <v>0.009259259</v>
      </c>
      <c r="CD13" s="69">
        <f t="shared" si="9"/>
        <v>0.5777777616</v>
      </c>
      <c r="CF13" s="62"/>
      <c r="CS13" s="71">
        <v>10</v>
      </c>
      <c r="CT13" s="69" t="s">
        <v>673</v>
      </c>
      <c r="CU13" s="69">
        <f>24*0.0005</f>
        <v>0.012</v>
      </c>
      <c r="CV13" s="69">
        <f t="shared" si="12"/>
        <v>0.012</v>
      </c>
      <c r="CY13" s="71"/>
      <c r="CZ13" s="69"/>
      <c r="DA13" s="69"/>
      <c r="DE13" s="71"/>
      <c r="DF13" s="69"/>
      <c r="DG13" s="69"/>
      <c r="DK13" s="71"/>
      <c r="DL13" s="69"/>
      <c r="DM13" s="69"/>
      <c r="DQ13" s="71"/>
      <c r="DR13" s="69"/>
      <c r="DS13" s="69"/>
      <c r="DW13" s="71"/>
      <c r="DX13" s="69"/>
      <c r="DY13" s="69"/>
    </row>
    <row r="14" spans="1:129" ht="15" customHeight="1" thickBot="1">
      <c r="A14" s="76"/>
      <c r="B14" s="56" t="s">
        <v>674</v>
      </c>
      <c r="C14" s="57"/>
      <c r="D14" s="57"/>
      <c r="E14" s="77"/>
      <c r="F14" s="60"/>
      <c r="G14" s="56" t="s">
        <v>675</v>
      </c>
      <c r="H14" s="57"/>
      <c r="I14" s="57"/>
      <c r="J14" s="77"/>
      <c r="K14" s="60"/>
      <c r="L14" s="56" t="s">
        <v>676</v>
      </c>
      <c r="M14" s="57"/>
      <c r="N14" s="57"/>
      <c r="O14" s="77"/>
      <c r="P14" s="80"/>
      <c r="Q14" s="81"/>
      <c r="R14" s="81"/>
      <c r="S14" s="81"/>
      <c r="T14" s="82"/>
      <c r="U14" s="61"/>
      <c r="V14" s="54"/>
      <c r="AE14" s="71">
        <v>11</v>
      </c>
      <c r="AF14" s="69" t="s">
        <v>677</v>
      </c>
      <c r="AG14" s="72">
        <v>28316.85</v>
      </c>
      <c r="AH14" s="69">
        <f t="shared" si="1"/>
        <v>158987.3200245245</v>
      </c>
      <c r="AK14" s="71"/>
      <c r="AL14" s="69"/>
      <c r="AM14" s="72"/>
      <c r="AQ14" s="71">
        <v>11</v>
      </c>
      <c r="AR14" s="69" t="s">
        <v>678</v>
      </c>
      <c r="AS14" s="72">
        <v>28.31685</v>
      </c>
      <c r="AT14" s="69">
        <f t="shared" si="3"/>
        <v>136.11105770315484</v>
      </c>
      <c r="AW14" s="71">
        <v>11</v>
      </c>
      <c r="AX14" s="69" t="s">
        <v>679</v>
      </c>
      <c r="AY14" s="72">
        <v>6.894757</v>
      </c>
      <c r="AZ14" s="69">
        <f t="shared" si="4"/>
        <v>101.3529279</v>
      </c>
      <c r="BC14" s="71">
        <v>11</v>
      </c>
      <c r="BD14" s="69" t="s">
        <v>739</v>
      </c>
      <c r="BE14" s="72">
        <v>550</v>
      </c>
      <c r="BF14" s="69">
        <f t="shared" si="5"/>
        <v>990000</v>
      </c>
      <c r="BI14" s="71"/>
      <c r="BJ14" s="69"/>
      <c r="BK14" s="72"/>
      <c r="BO14" s="71">
        <v>11</v>
      </c>
      <c r="BP14" s="69" t="s">
        <v>680</v>
      </c>
      <c r="BQ14" s="72">
        <v>0.0685218</v>
      </c>
      <c r="BR14" s="69">
        <f t="shared" si="7"/>
        <v>6.85218</v>
      </c>
      <c r="BU14" s="71">
        <v>11</v>
      </c>
      <c r="BV14" s="69" t="s">
        <v>681</v>
      </c>
      <c r="BW14" s="72">
        <v>2.295684E-05</v>
      </c>
      <c r="BX14" s="69">
        <f t="shared" si="8"/>
        <v>1.4826322152644305</v>
      </c>
      <c r="CA14" s="71">
        <v>11</v>
      </c>
      <c r="CB14" s="69" t="s">
        <v>682</v>
      </c>
      <c r="CC14" s="72">
        <v>2.138889</v>
      </c>
      <c r="CD14" s="69">
        <f t="shared" si="9"/>
        <v>133.46667359999998</v>
      </c>
      <c r="CF14" s="62"/>
      <c r="CG14" s="71"/>
      <c r="CH14" s="69"/>
      <c r="CI14" s="72"/>
      <c r="CM14" s="71"/>
      <c r="CN14" s="69"/>
      <c r="CO14" s="72"/>
      <c r="CS14" s="71">
        <v>11</v>
      </c>
      <c r="CT14" s="69" t="s">
        <v>683</v>
      </c>
      <c r="CU14" s="72">
        <f>24*0.0004535924</f>
        <v>0.0108862176</v>
      </c>
      <c r="CV14" s="69">
        <f t="shared" si="12"/>
        <v>0.0108862176</v>
      </c>
      <c r="CY14" s="71"/>
      <c r="CZ14" s="69"/>
      <c r="DA14" s="72"/>
      <c r="DE14" s="71"/>
      <c r="DF14" s="69"/>
      <c r="DG14" s="72"/>
      <c r="DK14" s="71"/>
      <c r="DL14" s="69"/>
      <c r="DM14" s="72"/>
      <c r="DQ14" s="71"/>
      <c r="DR14" s="69"/>
      <c r="DS14" s="72"/>
      <c r="DW14" s="71"/>
      <c r="DX14" s="69"/>
      <c r="DY14" s="72"/>
    </row>
    <row r="15" spans="1:129" ht="15" customHeight="1" thickBot="1">
      <c r="A15" s="78"/>
      <c r="B15" s="64"/>
      <c r="C15" s="64"/>
      <c r="D15" s="65">
        <v>10</v>
      </c>
      <c r="E15" s="79">
        <v>490</v>
      </c>
      <c r="F15" s="67"/>
      <c r="G15" s="64"/>
      <c r="H15" s="64"/>
      <c r="I15" s="65">
        <v>7</v>
      </c>
      <c r="J15" s="79">
        <v>62.4</v>
      </c>
      <c r="K15" s="67"/>
      <c r="L15" s="64"/>
      <c r="M15" s="64"/>
      <c r="N15" s="65">
        <v>1</v>
      </c>
      <c r="O15" s="79">
        <v>1</v>
      </c>
      <c r="P15" s="67"/>
      <c r="Q15" s="64"/>
      <c r="R15" s="64"/>
      <c r="S15" s="64"/>
      <c r="T15" s="83"/>
      <c r="U15" s="61"/>
      <c r="V15" s="54"/>
      <c r="AE15" s="71"/>
      <c r="AF15" s="69"/>
      <c r="AG15" s="72"/>
      <c r="AK15" s="71"/>
      <c r="AL15" s="69"/>
      <c r="AM15" s="72"/>
      <c r="AQ15" s="71">
        <v>12</v>
      </c>
      <c r="AR15" s="69" t="s">
        <v>684</v>
      </c>
      <c r="AS15" s="72">
        <v>1699.011</v>
      </c>
      <c r="AT15" s="69">
        <f t="shared" si="3"/>
        <v>8166.663462189291</v>
      </c>
      <c r="AW15" s="71">
        <v>12</v>
      </c>
      <c r="AX15" s="69" t="s">
        <v>685</v>
      </c>
      <c r="AY15" s="72">
        <v>6894.757</v>
      </c>
      <c r="AZ15" s="69">
        <f t="shared" si="4"/>
        <v>101352.9279</v>
      </c>
      <c r="BC15" s="71">
        <v>12</v>
      </c>
      <c r="BD15" s="69" t="s">
        <v>740</v>
      </c>
      <c r="BE15" s="72">
        <v>33000</v>
      </c>
      <c r="BF15" s="69">
        <f t="shared" si="5"/>
        <v>59400000</v>
      </c>
      <c r="BI15" s="71"/>
      <c r="BJ15" s="69"/>
      <c r="BK15" s="72"/>
      <c r="BO15" s="71"/>
      <c r="BP15" s="69"/>
      <c r="BQ15" s="72"/>
      <c r="BU15" s="71"/>
      <c r="BV15" s="69"/>
      <c r="BW15" s="72"/>
      <c r="CA15" s="71">
        <v>12</v>
      </c>
      <c r="CB15" s="69" t="s">
        <v>686</v>
      </c>
      <c r="CC15" s="72">
        <v>0.01601846</v>
      </c>
      <c r="CD15" s="69">
        <f t="shared" si="9"/>
        <v>0.999551904</v>
      </c>
      <c r="CF15" s="62"/>
      <c r="CG15" s="71"/>
      <c r="CH15" s="69"/>
      <c r="CI15" s="69"/>
      <c r="CM15" s="71"/>
      <c r="CN15" s="69"/>
      <c r="CO15" s="69"/>
      <c r="CS15" s="71"/>
      <c r="CT15" s="69"/>
      <c r="CU15" s="69"/>
      <c r="CY15" s="71"/>
      <c r="CZ15" s="69"/>
      <c r="DA15" s="69"/>
      <c r="DE15" s="71"/>
      <c r="DF15" s="69"/>
      <c r="DG15" s="69"/>
      <c r="DK15" s="71"/>
      <c r="DL15" s="69"/>
      <c r="DM15" s="69"/>
      <c r="DQ15" s="71"/>
      <c r="DR15" s="69"/>
      <c r="DS15" s="69"/>
      <c r="DW15" s="71"/>
      <c r="DX15" s="69"/>
      <c r="DY15" s="69"/>
    </row>
    <row r="16" spans="1:129" ht="15" customHeight="1">
      <c r="A16" s="78"/>
      <c r="B16" s="64"/>
      <c r="C16" s="64"/>
      <c r="D16" s="65">
        <v>2</v>
      </c>
      <c r="E16" s="70">
        <f>VLOOKUP(D16,AQ4:AT17,4,FALSE)</f>
        <v>288.4029636837887</v>
      </c>
      <c r="F16" s="67"/>
      <c r="G16" s="64"/>
      <c r="H16" s="64"/>
      <c r="I16" s="65">
        <v>12</v>
      </c>
      <c r="J16" s="70">
        <f>VLOOKUP(I16,CA4:CD15,4,FALSE)</f>
        <v>0.999551904</v>
      </c>
      <c r="K16" s="67"/>
      <c r="L16" s="64"/>
      <c r="M16" s="64"/>
      <c r="N16" s="65">
        <v>3</v>
      </c>
      <c r="O16" s="70">
        <f>VLOOKUP(N16,CY4:DB8,4,FALSE)</f>
        <v>0.0005678264</v>
      </c>
      <c r="P16" s="67"/>
      <c r="Q16" s="64"/>
      <c r="R16" s="64"/>
      <c r="S16" s="64"/>
      <c r="T16" s="84"/>
      <c r="U16" s="61"/>
      <c r="V16" s="54"/>
      <c r="Y16" s="53"/>
      <c r="AB16" s="53"/>
      <c r="AC16" s="53"/>
      <c r="AE16" s="71"/>
      <c r="AF16" s="69"/>
      <c r="AG16" s="72"/>
      <c r="AK16" s="71"/>
      <c r="AL16" s="69"/>
      <c r="AM16" s="72"/>
      <c r="AQ16" s="71">
        <v>13</v>
      </c>
      <c r="AR16" s="69" t="s">
        <v>687</v>
      </c>
      <c r="AS16" s="72">
        <v>101940.7</v>
      </c>
      <c r="AT16" s="69">
        <f t="shared" si="3"/>
        <v>489999.99999999994</v>
      </c>
      <c r="AW16" s="53"/>
      <c r="AZ16" s="53"/>
      <c r="BC16" s="53"/>
      <c r="BF16" s="53"/>
      <c r="BI16" s="53"/>
      <c r="BL16" s="53"/>
      <c r="BO16" s="53"/>
      <c r="BR16" s="53"/>
      <c r="BU16" s="53"/>
      <c r="BX16" s="53"/>
      <c r="CA16" s="53"/>
      <c r="CB16" s="69"/>
      <c r="CD16" s="53"/>
      <c r="CF16" s="62"/>
      <c r="CG16" s="71"/>
      <c r="CH16" s="69"/>
      <c r="CI16" s="69"/>
      <c r="CM16" s="71"/>
      <c r="CN16" s="69"/>
      <c r="CO16" s="69"/>
      <c r="CS16" s="71"/>
      <c r="CT16" s="69"/>
      <c r="CU16" s="69"/>
      <c r="CY16" s="71"/>
      <c r="CZ16" s="69"/>
      <c r="DA16" s="69"/>
      <c r="DE16" s="71"/>
      <c r="DF16" s="69"/>
      <c r="DG16" s="69"/>
      <c r="DK16" s="71"/>
      <c r="DL16" s="69"/>
      <c r="DM16" s="69"/>
      <c r="DQ16" s="71"/>
      <c r="DR16" s="69"/>
      <c r="DS16" s="69"/>
      <c r="DW16" s="71"/>
      <c r="DX16" s="69"/>
      <c r="DY16" s="69"/>
    </row>
    <row r="17" spans="5:129" ht="15" customHeight="1">
      <c r="E17" s="74"/>
      <c r="F17" s="52"/>
      <c r="J17" s="74"/>
      <c r="K17" s="52"/>
      <c r="O17" s="74"/>
      <c r="P17" s="52"/>
      <c r="T17" s="85"/>
      <c r="U17" s="75"/>
      <c r="Y17" s="53"/>
      <c r="AB17" s="53"/>
      <c r="AC17" s="53"/>
      <c r="AE17" s="71"/>
      <c r="AF17" s="69"/>
      <c r="AG17" s="69"/>
      <c r="AK17" s="71"/>
      <c r="AL17" s="69"/>
      <c r="AM17" s="69"/>
      <c r="AQ17" s="71">
        <v>14</v>
      </c>
      <c r="AR17" s="69" t="s">
        <v>688</v>
      </c>
      <c r="AS17" s="69">
        <v>2446576.8</v>
      </c>
      <c r="AT17" s="69">
        <f t="shared" si="3"/>
        <v>11759999.999999998</v>
      </c>
      <c r="AW17" s="71"/>
      <c r="BC17" s="71"/>
      <c r="BI17" s="71"/>
      <c r="BO17" s="71"/>
      <c r="BU17" s="71"/>
      <c r="CA17" s="71"/>
      <c r="CB17" s="69"/>
      <c r="CF17" s="62"/>
      <c r="CG17" s="71"/>
      <c r="CH17" s="69"/>
      <c r="CI17" s="69"/>
      <c r="CM17" s="71"/>
      <c r="CN17" s="69"/>
      <c r="CO17" s="69"/>
      <c r="CS17" s="71"/>
      <c r="CT17" s="69"/>
      <c r="CU17" s="69"/>
      <c r="CY17" s="71"/>
      <c r="CZ17" s="69"/>
      <c r="DA17" s="69"/>
      <c r="DE17" s="71"/>
      <c r="DF17" s="69"/>
      <c r="DG17" s="69"/>
      <c r="DK17" s="71"/>
      <c r="DL17" s="69"/>
      <c r="DM17" s="69"/>
      <c r="DQ17" s="71"/>
      <c r="DR17" s="69"/>
      <c r="DS17" s="69"/>
      <c r="DW17" s="71"/>
      <c r="DX17" s="69"/>
      <c r="DY17" s="69"/>
    </row>
    <row r="18" spans="1:129" ht="15" customHeight="1" thickBot="1">
      <c r="A18" s="76"/>
      <c r="B18" s="56" t="s">
        <v>561</v>
      </c>
      <c r="C18" s="57"/>
      <c r="D18" s="57"/>
      <c r="E18" s="77"/>
      <c r="F18" s="60"/>
      <c r="G18" s="56" t="s">
        <v>689</v>
      </c>
      <c r="H18" s="57"/>
      <c r="I18" s="57"/>
      <c r="J18" s="77"/>
      <c r="K18" s="60"/>
      <c r="L18" s="56" t="s">
        <v>690</v>
      </c>
      <c r="M18" s="57"/>
      <c r="N18" s="57"/>
      <c r="O18" s="77"/>
      <c r="P18" s="80"/>
      <c r="R18" s="81"/>
      <c r="S18" s="81"/>
      <c r="T18" s="82"/>
      <c r="U18" s="61"/>
      <c r="V18" s="54"/>
      <c r="Y18" s="53"/>
      <c r="AB18" s="53"/>
      <c r="AC18" s="53"/>
      <c r="AE18" s="71"/>
      <c r="AF18" s="69"/>
      <c r="AG18" s="72"/>
      <c r="AK18" s="71"/>
      <c r="AL18" s="69"/>
      <c r="AM18" s="72"/>
      <c r="AQ18" s="71"/>
      <c r="AR18" s="69"/>
      <c r="AS18" s="72"/>
      <c r="AW18" s="71"/>
      <c r="AX18" s="69"/>
      <c r="AY18" s="72"/>
      <c r="BC18" s="71"/>
      <c r="BD18" s="69"/>
      <c r="BE18" s="72"/>
      <c r="BI18" s="71"/>
      <c r="BJ18" s="69"/>
      <c r="BK18" s="72"/>
      <c r="BO18" s="71"/>
      <c r="BP18" s="69"/>
      <c r="BQ18" s="72"/>
      <c r="BU18" s="71"/>
      <c r="BV18" s="69"/>
      <c r="BW18" s="72"/>
      <c r="CA18" s="71"/>
      <c r="CB18" s="69"/>
      <c r="CC18" s="72"/>
      <c r="CG18" s="71"/>
      <c r="CH18" s="69"/>
      <c r="CI18" s="72"/>
      <c r="CM18" s="71"/>
      <c r="CN18" s="69"/>
      <c r="CO18" s="72"/>
      <c r="CS18" s="71"/>
      <c r="CT18" s="69"/>
      <c r="CU18" s="72"/>
      <c r="CY18" s="71"/>
      <c r="CZ18" s="69"/>
      <c r="DA18" s="72"/>
      <c r="DE18" s="71"/>
      <c r="DF18" s="69"/>
      <c r="DG18" s="72"/>
      <c r="DK18" s="71"/>
      <c r="DL18" s="69"/>
      <c r="DM18" s="72"/>
      <c r="DQ18" s="71"/>
      <c r="DR18" s="69"/>
      <c r="DS18" s="72"/>
      <c r="DW18" s="71"/>
      <c r="DX18" s="69"/>
      <c r="DY18" s="72"/>
    </row>
    <row r="19" spans="1:129" ht="15" customHeight="1" thickBot="1">
      <c r="A19" s="78"/>
      <c r="B19" s="64"/>
      <c r="C19" s="64"/>
      <c r="D19" s="65">
        <v>1</v>
      </c>
      <c r="E19" s="79">
        <v>14.7</v>
      </c>
      <c r="F19" s="67"/>
      <c r="G19" s="64"/>
      <c r="H19" s="64"/>
      <c r="I19" s="65">
        <v>7</v>
      </c>
      <c r="J19" s="79">
        <v>6000</v>
      </c>
      <c r="K19" s="67"/>
      <c r="L19" s="64"/>
      <c r="M19" s="64"/>
      <c r="N19" s="65">
        <v>1</v>
      </c>
      <c r="O19" s="79">
        <v>1</v>
      </c>
      <c r="P19" s="67"/>
      <c r="Q19" s="89"/>
      <c r="R19" s="90"/>
      <c r="S19" s="90"/>
      <c r="T19" s="90"/>
      <c r="U19" s="61"/>
      <c r="V19" s="54"/>
      <c r="Y19" s="53"/>
      <c r="AB19" s="53"/>
      <c r="AC19" s="53"/>
      <c r="AE19" s="53"/>
      <c r="AI19" s="53"/>
      <c r="AK19" s="53"/>
      <c r="AN19" s="53"/>
      <c r="AO19" s="53"/>
      <c r="AQ19" s="53"/>
      <c r="AT19" s="53"/>
      <c r="AU19" s="53"/>
      <c r="AW19" s="53"/>
      <c r="AZ19" s="53"/>
      <c r="BA19" s="53"/>
      <c r="BC19" s="53"/>
      <c r="BF19" s="53"/>
      <c r="BG19" s="53"/>
      <c r="BI19" s="53"/>
      <c r="BL19" s="53"/>
      <c r="BM19" s="53"/>
      <c r="BO19" s="71"/>
      <c r="BP19" s="69"/>
      <c r="BQ19" s="72"/>
      <c r="BU19" s="71"/>
      <c r="BV19" s="69"/>
      <c r="BW19" s="72"/>
      <c r="CA19" s="71"/>
      <c r="CB19" s="69"/>
      <c r="CC19" s="72"/>
      <c r="CG19" s="71"/>
      <c r="CH19" s="69"/>
      <c r="CI19" s="72"/>
      <c r="CM19" s="71"/>
      <c r="CN19" s="69"/>
      <c r="CO19" s="72"/>
      <c r="CS19" s="71"/>
      <c r="CT19" s="69"/>
      <c r="CU19" s="72"/>
      <c r="CY19" s="71"/>
      <c r="CZ19" s="69"/>
      <c r="DA19" s="72"/>
      <c r="DE19" s="71"/>
      <c r="DF19" s="69"/>
      <c r="DG19" s="72"/>
      <c r="DK19" s="71"/>
      <c r="DL19" s="69"/>
      <c r="DM19" s="72"/>
      <c r="DQ19" s="71"/>
      <c r="DR19" s="69"/>
      <c r="DS19" s="72"/>
      <c r="DW19" s="71"/>
      <c r="DX19" s="69"/>
      <c r="DY19" s="72"/>
    </row>
    <row r="20" spans="1:129" ht="15" customHeight="1">
      <c r="A20" s="78"/>
      <c r="B20" s="64"/>
      <c r="C20" s="64"/>
      <c r="D20" s="65">
        <v>10</v>
      </c>
      <c r="E20" s="70">
        <f>VLOOKUP(D20,AW4:AZ15,4,FALSE)</f>
        <v>1.033512312</v>
      </c>
      <c r="F20" s="67"/>
      <c r="G20" s="64"/>
      <c r="H20" s="64"/>
      <c r="I20" s="65">
        <v>1</v>
      </c>
      <c r="J20" s="70">
        <f>VLOOKUP(I20,BU4:BX14,4,FALSE)</f>
        <v>64583.46250025833</v>
      </c>
      <c r="K20" s="67"/>
      <c r="L20" s="64"/>
      <c r="M20" s="64"/>
      <c r="N20" s="65">
        <v>3</v>
      </c>
      <c r="O20" s="70">
        <f>VLOOKUP(N20,DE4:DH8,4,FALSE)</f>
        <v>0.01730735</v>
      </c>
      <c r="P20" s="67"/>
      <c r="Q20" s="86"/>
      <c r="T20" s="84"/>
      <c r="U20" s="61"/>
      <c r="V20" s="54"/>
      <c r="Y20" s="53"/>
      <c r="AB20" s="53"/>
      <c r="AC20" s="53"/>
      <c r="AE20" s="53"/>
      <c r="AI20" s="53"/>
      <c r="AK20" s="53"/>
      <c r="AN20" s="53"/>
      <c r="AO20" s="53"/>
      <c r="AQ20" s="53"/>
      <c r="AT20" s="53"/>
      <c r="AU20" s="53"/>
      <c r="AW20" s="53"/>
      <c r="AZ20" s="53"/>
      <c r="BA20" s="53"/>
      <c r="BC20" s="53"/>
      <c r="BF20" s="53"/>
      <c r="BG20" s="53"/>
      <c r="BI20" s="53"/>
      <c r="BL20" s="53"/>
      <c r="BM20" s="53"/>
      <c r="BO20" s="71"/>
      <c r="BP20" s="69"/>
      <c r="BQ20" s="72"/>
      <c r="BU20" s="71"/>
      <c r="BV20" s="69"/>
      <c r="BW20" s="72"/>
      <c r="CA20" s="71"/>
      <c r="CB20" s="69"/>
      <c r="CC20" s="72"/>
      <c r="CG20" s="71"/>
      <c r="CH20" s="69"/>
      <c r="CI20" s="72"/>
      <c r="CM20" s="71"/>
      <c r="CN20" s="69"/>
      <c r="CO20" s="72"/>
      <c r="CS20" s="71"/>
      <c r="CT20" s="69"/>
      <c r="CU20" s="72"/>
      <c r="CY20" s="71"/>
      <c r="CZ20" s="69"/>
      <c r="DA20" s="72"/>
      <c r="DE20" s="71"/>
      <c r="DF20" s="69"/>
      <c r="DG20" s="72"/>
      <c r="DK20" s="71"/>
      <c r="DL20" s="69"/>
      <c r="DM20" s="72"/>
      <c r="DQ20" s="71"/>
      <c r="DR20" s="69"/>
      <c r="DS20" s="72"/>
      <c r="DW20" s="71"/>
      <c r="DX20" s="69"/>
      <c r="DY20" s="72"/>
    </row>
    <row r="21" spans="6:129" ht="15" customHeight="1">
      <c r="F21" s="52"/>
      <c r="K21" s="52"/>
      <c r="P21" s="52"/>
      <c r="Q21" s="87" t="s">
        <v>691</v>
      </c>
      <c r="U21" s="75"/>
      <c r="Y21" s="53"/>
      <c r="AB21" s="53"/>
      <c r="AC21" s="53"/>
      <c r="AE21" s="71"/>
      <c r="AF21" s="69"/>
      <c r="AG21" s="72"/>
      <c r="AK21" s="71"/>
      <c r="AL21" s="69"/>
      <c r="AM21" s="72"/>
      <c r="AQ21" s="71"/>
      <c r="AR21" s="69"/>
      <c r="AS21" s="72"/>
      <c r="AW21" s="71"/>
      <c r="AX21" s="69"/>
      <c r="AY21" s="72"/>
      <c r="BC21" s="71"/>
      <c r="BD21" s="69"/>
      <c r="BE21" s="72"/>
      <c r="BI21" s="71"/>
      <c r="BJ21" s="69"/>
      <c r="BK21" s="72"/>
      <c r="BO21" s="71"/>
      <c r="BP21" s="69"/>
      <c r="BQ21" s="72"/>
      <c r="BU21" s="71"/>
      <c r="BV21" s="69"/>
      <c r="BW21" s="72"/>
      <c r="CA21" s="71"/>
      <c r="CB21" s="69"/>
      <c r="CC21" s="72"/>
      <c r="CG21" s="71"/>
      <c r="CH21" s="69"/>
      <c r="CI21" s="72"/>
      <c r="CM21" s="71"/>
      <c r="CN21" s="69"/>
      <c r="CO21" s="72"/>
      <c r="CS21" s="71"/>
      <c r="CT21" s="69"/>
      <c r="CU21" s="72"/>
      <c r="CY21" s="71"/>
      <c r="CZ21" s="69"/>
      <c r="DA21" s="72"/>
      <c r="DE21" s="71"/>
      <c r="DF21" s="69"/>
      <c r="DG21" s="72"/>
      <c r="DK21" s="71"/>
      <c r="DL21" s="69"/>
      <c r="DM21" s="72"/>
      <c r="DQ21" s="71"/>
      <c r="DR21" s="69"/>
      <c r="DS21" s="72"/>
      <c r="DW21" s="71"/>
      <c r="DX21" s="69"/>
      <c r="DY21" s="72"/>
    </row>
    <row r="22" ht="15" customHeight="1">
      <c r="Q22" s="87" t="s">
        <v>692</v>
      </c>
    </row>
    <row r="23" ht="15" customHeight="1">
      <c r="B23" s="88"/>
    </row>
  </sheetData>
  <sheetProtection sheet="1" selectLockedCells="1"/>
  <mergeCells count="1">
    <mergeCell ref="Q19:T19"/>
  </mergeCells>
  <printOptions/>
  <pageMargins left="0.17" right="0.25" top="1.34" bottom="1" header="0.5" footer="0.5"/>
  <pageSetup horizontalDpi="600" verticalDpi="600" orientation="landscape" scale="11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B1:I20"/>
  <sheetViews>
    <sheetView showGridLines="0" showRowColHeaders="0" zoomScale="75" zoomScaleNormal="75" zoomScalePageLayoutView="0" workbookViewId="0" topLeftCell="A1">
      <selection activeCell="L15" sqref="L15"/>
    </sheetView>
  </sheetViews>
  <sheetFormatPr defaultColWidth="9.777343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6" t="s">
        <v>0</v>
      </c>
      <c r="C1" s="7"/>
      <c r="D1" s="7"/>
      <c r="E1" s="7"/>
      <c r="F1" s="7"/>
      <c r="G1" s="7"/>
      <c r="H1" s="7"/>
      <c r="I1" s="8"/>
    </row>
    <row r="2" spans="2:9" ht="15.75">
      <c r="B2" s="9" t="s">
        <v>1</v>
      </c>
      <c r="C2" s="10"/>
      <c r="D2" s="10"/>
      <c r="E2" s="3"/>
      <c r="F2" s="11" t="s">
        <v>2</v>
      </c>
      <c r="G2" s="10"/>
      <c r="H2" s="10"/>
      <c r="I2" s="12"/>
    </row>
    <row r="3" spans="2:9" ht="15">
      <c r="B3" s="13">
        <v>1</v>
      </c>
      <c r="C3" s="14" t="s">
        <v>3</v>
      </c>
      <c r="D3" s="15">
        <f>IF(B3="","",+B3/25.4)</f>
        <v>0.03937007874015748</v>
      </c>
      <c r="E3" s="4" t="s">
        <v>4</v>
      </c>
      <c r="F3" s="2">
        <v>1</v>
      </c>
      <c r="G3" s="14" t="s">
        <v>5</v>
      </c>
      <c r="H3" s="15">
        <f>IF(F3="","",+F3*25.4)</f>
        <v>25.400000000000002</v>
      </c>
      <c r="I3" s="16" t="s">
        <v>6</v>
      </c>
    </row>
    <row r="4" spans="2:9" ht="15">
      <c r="B4" s="13">
        <v>1</v>
      </c>
      <c r="C4" s="14" t="s">
        <v>7</v>
      </c>
      <c r="D4" s="15">
        <f>IF(B4="","",+B4/2.54)</f>
        <v>0.39370078740157477</v>
      </c>
      <c r="E4" s="4" t="s">
        <v>4</v>
      </c>
      <c r="F4" s="2">
        <v>1</v>
      </c>
      <c r="G4" s="14" t="s">
        <v>5</v>
      </c>
      <c r="H4" s="15">
        <f>IF(F4="","",+F4*2.54)</f>
        <v>2.54</v>
      </c>
      <c r="I4" s="16" t="s">
        <v>8</v>
      </c>
    </row>
    <row r="5" spans="2:9" ht="15">
      <c r="B5" s="13">
        <v>1</v>
      </c>
      <c r="C5" s="14" t="s">
        <v>9</v>
      </c>
      <c r="D5" s="17">
        <f>IF(B5="","",SUM(B5/0.3048))</f>
        <v>3.280839895013123</v>
      </c>
      <c r="E5" s="4" t="s">
        <v>10</v>
      </c>
      <c r="F5" s="2">
        <v>1</v>
      </c>
      <c r="G5" s="14" t="s">
        <v>11</v>
      </c>
      <c r="H5" s="17">
        <f>IF(F5="","",SUM(F5*0.3048))</f>
        <v>0.3048</v>
      </c>
      <c r="I5" s="16" t="s">
        <v>12</v>
      </c>
    </row>
    <row r="6" spans="2:9" ht="15">
      <c r="B6" s="13">
        <v>1</v>
      </c>
      <c r="C6" s="14" t="s">
        <v>9</v>
      </c>
      <c r="D6" s="17">
        <f>IF(B6="","",SUM(B6/0.9144))</f>
        <v>1.0936132983377078</v>
      </c>
      <c r="E6" s="4" t="s">
        <v>13</v>
      </c>
      <c r="F6" s="2">
        <v>1</v>
      </c>
      <c r="G6" s="14" t="s">
        <v>14</v>
      </c>
      <c r="H6" s="17">
        <f>IF(F6="","",SUM(F6*0.9144))</f>
        <v>0.9144</v>
      </c>
      <c r="I6" s="16" t="s">
        <v>12</v>
      </c>
    </row>
    <row r="7" spans="2:9" ht="15">
      <c r="B7" s="13">
        <v>1</v>
      </c>
      <c r="C7" s="14" t="s">
        <v>15</v>
      </c>
      <c r="D7" s="15">
        <f>IF(B7="","",+B7/1.609344)</f>
        <v>0.621371192237334</v>
      </c>
      <c r="E7" s="4" t="s">
        <v>16</v>
      </c>
      <c r="F7" s="2">
        <v>1</v>
      </c>
      <c r="G7" s="14" t="s">
        <v>17</v>
      </c>
      <c r="H7" s="15">
        <f>IF(F7="","",+F7*1.609344)</f>
        <v>1.609344</v>
      </c>
      <c r="I7" s="16" t="s">
        <v>18</v>
      </c>
    </row>
    <row r="8" spans="2:9" ht="15">
      <c r="B8" s="13">
        <v>1</v>
      </c>
      <c r="C8" s="14" t="s">
        <v>19</v>
      </c>
      <c r="D8" s="15">
        <f>IF(ISBLANK(B8),"",((9/5)*B8)+32)</f>
        <v>33.8</v>
      </c>
      <c r="E8" s="4" t="s">
        <v>20</v>
      </c>
      <c r="F8" s="2">
        <v>1</v>
      </c>
      <c r="G8" s="14" t="s">
        <v>21</v>
      </c>
      <c r="H8" s="15">
        <f>IF(ISBLANK(F8),"",(5/9)*(F8-32))</f>
        <v>-17.22222222222222</v>
      </c>
      <c r="I8" s="16" t="s">
        <v>22</v>
      </c>
    </row>
    <row r="9" spans="2:9" ht="15">
      <c r="B9" s="13">
        <v>1</v>
      </c>
      <c r="C9" s="14" t="s">
        <v>23</v>
      </c>
      <c r="D9" s="15">
        <f>IF(B9="","",+B9*0.03527397)</f>
        <v>0.03527397</v>
      </c>
      <c r="E9" s="4" t="s">
        <v>24</v>
      </c>
      <c r="F9" s="2">
        <v>1</v>
      </c>
      <c r="G9" s="14" t="s">
        <v>25</v>
      </c>
      <c r="H9" s="15">
        <f>IF(F9="","",+F9/0.03527397)</f>
        <v>28.349516654915792</v>
      </c>
      <c r="I9" s="16" t="s">
        <v>26</v>
      </c>
    </row>
    <row r="10" spans="2:9" ht="15">
      <c r="B10" s="13">
        <v>1</v>
      </c>
      <c r="C10" s="14" t="s">
        <v>27</v>
      </c>
      <c r="D10" s="17">
        <f>IF(B10="","",B10/0.4535924)</f>
        <v>2.2046224760379585</v>
      </c>
      <c r="E10" s="4" t="s">
        <v>28</v>
      </c>
      <c r="F10" s="2">
        <v>1</v>
      </c>
      <c r="G10" s="14" t="s">
        <v>29</v>
      </c>
      <c r="H10" s="17">
        <f>IF(F10="","",F10*0.4535924)</f>
        <v>0.4535924</v>
      </c>
      <c r="I10" s="16" t="s">
        <v>30</v>
      </c>
    </row>
    <row r="11" spans="2:9" ht="15">
      <c r="B11" s="13">
        <v>1</v>
      </c>
      <c r="C11" s="14" t="s">
        <v>31</v>
      </c>
      <c r="D11" s="15">
        <f>IF(B11="","",+B11*1.056688)</f>
        <v>1.056688</v>
      </c>
      <c r="E11" s="4" t="s">
        <v>32</v>
      </c>
      <c r="F11" s="2">
        <v>1</v>
      </c>
      <c r="G11" s="14" t="s">
        <v>33</v>
      </c>
      <c r="H11" s="15">
        <f>IF(F11="","",+F11/1.056668)</f>
        <v>0.9463710455885861</v>
      </c>
      <c r="I11" s="16" t="s">
        <v>34</v>
      </c>
    </row>
    <row r="12" spans="2:9" ht="15">
      <c r="B12" s="13">
        <v>1</v>
      </c>
      <c r="C12" s="14" t="s">
        <v>31</v>
      </c>
      <c r="D12" s="15">
        <f>IF(B12="","",+B12*0.264172)</f>
        <v>0.264172</v>
      </c>
      <c r="E12" s="4" t="s">
        <v>35</v>
      </c>
      <c r="F12" s="2">
        <v>1</v>
      </c>
      <c r="G12" s="14" t="s">
        <v>36</v>
      </c>
      <c r="H12" s="15">
        <f>IF(F12="","",+F12/0.264172)</f>
        <v>3.785412534257983</v>
      </c>
      <c r="I12" s="16" t="s">
        <v>34</v>
      </c>
    </row>
    <row r="13" spans="2:9" ht="15">
      <c r="B13" s="13">
        <v>1</v>
      </c>
      <c r="C13" s="17"/>
      <c r="D13" s="17"/>
      <c r="E13" s="5"/>
      <c r="F13" s="2">
        <v>1</v>
      </c>
      <c r="G13" s="17"/>
      <c r="H13" s="17"/>
      <c r="I13" s="18"/>
    </row>
    <row r="14" spans="2:9" ht="15">
      <c r="B14" s="13">
        <v>1</v>
      </c>
      <c r="C14" s="17"/>
      <c r="D14" s="17"/>
      <c r="E14" s="5"/>
      <c r="F14" s="2">
        <v>1</v>
      </c>
      <c r="G14" s="17"/>
      <c r="H14" s="17"/>
      <c r="I14" s="18"/>
    </row>
    <row r="15" spans="2:9" ht="15">
      <c r="B15" s="13">
        <v>1</v>
      </c>
      <c r="C15" s="17"/>
      <c r="D15" s="17"/>
      <c r="E15" s="5"/>
      <c r="F15" s="2">
        <v>1</v>
      </c>
      <c r="G15" s="17"/>
      <c r="H15" s="17"/>
      <c r="I15" s="18"/>
    </row>
    <row r="16" spans="2:9" ht="15">
      <c r="B16" s="13">
        <v>1</v>
      </c>
      <c r="C16" s="17"/>
      <c r="D16" s="17"/>
      <c r="E16" s="5"/>
      <c r="F16" s="2">
        <v>1</v>
      </c>
      <c r="G16" s="17"/>
      <c r="H16" s="17"/>
      <c r="I16" s="18"/>
    </row>
    <row r="17" spans="2:9" ht="15">
      <c r="B17" s="13">
        <v>1</v>
      </c>
      <c r="C17" s="17"/>
      <c r="D17" s="17"/>
      <c r="E17" s="5"/>
      <c r="F17" s="2">
        <v>1</v>
      </c>
      <c r="G17" s="17"/>
      <c r="H17" s="17"/>
      <c r="I17" s="18"/>
    </row>
    <row r="18" spans="2:9" ht="15">
      <c r="B18" s="13">
        <v>1</v>
      </c>
      <c r="C18" s="17"/>
      <c r="D18" s="17"/>
      <c r="E18" s="5"/>
      <c r="F18" s="2">
        <v>1</v>
      </c>
      <c r="G18" s="17"/>
      <c r="H18" s="17"/>
      <c r="I18" s="18"/>
    </row>
    <row r="19" spans="2:9" ht="15">
      <c r="B19" s="13">
        <v>1</v>
      </c>
      <c r="C19" s="17"/>
      <c r="D19" s="17"/>
      <c r="E19" s="5"/>
      <c r="F19" s="2">
        <v>1</v>
      </c>
      <c r="G19" s="17"/>
      <c r="H19" s="17"/>
      <c r="I19" s="18"/>
    </row>
    <row r="20" spans="2:9" ht="15.75" thickBot="1">
      <c r="B20" s="19">
        <v>1</v>
      </c>
      <c r="C20" s="20" t="s">
        <v>37</v>
      </c>
      <c r="D20" s="20">
        <f>IF(B20="","",+B20*0.0174532925199433)</f>
        <v>0.0174532925199433</v>
      </c>
      <c r="E20" s="21" t="s">
        <v>38</v>
      </c>
      <c r="F20" s="22">
        <v>1</v>
      </c>
      <c r="G20" s="20" t="s">
        <v>39</v>
      </c>
      <c r="H20" s="20">
        <f>IF(F20="","",+F20/0.0174532925199433)</f>
        <v>57.29577951308231</v>
      </c>
      <c r="I20" s="23" t="s">
        <v>40</v>
      </c>
    </row>
    <row r="21" ht="15.75" thickTop="1"/>
  </sheetData>
  <sheetProtection sheet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8" sqref="B8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46" t="s">
        <v>41</v>
      </c>
      <c r="C2" s="47"/>
    </row>
    <row r="3" spans="2:3" ht="15">
      <c r="B3" s="43" t="s">
        <v>42</v>
      </c>
      <c r="C3" s="42" t="s">
        <v>43</v>
      </c>
    </row>
    <row r="4" spans="2:3" ht="16.5" customHeight="1">
      <c r="B4" s="43"/>
      <c r="C4" s="42"/>
    </row>
    <row r="5" spans="2:3" ht="15">
      <c r="B5" s="43"/>
      <c r="C5" s="42">
        <f>IF(B6="","Select the desired conversion from the drop down list above.","")</f>
      </c>
    </row>
    <row r="6" spans="2:3" ht="15">
      <c r="B6" s="49">
        <v>100</v>
      </c>
      <c r="C6" s="42" t="str">
        <f>IF(B6="","Enter the amount to convert in the white cell to the left.",Data!S26)</f>
        <v>Kilograms </v>
      </c>
    </row>
    <row r="7" spans="2:3" ht="15">
      <c r="B7" s="48" t="str">
        <f>IF(B6="","","x  "&amp;Data!S28)</f>
        <v>x  2.205</v>
      </c>
      <c r="C7" s="42" t="str">
        <f>IF(B6="","The multiplier will automatically appear here.","is the multiplier")</f>
        <v>is the multiplier</v>
      </c>
    </row>
    <row r="8" spans="2:3" ht="15">
      <c r="B8" s="50">
        <f>Data!S29</f>
        <v>220.5</v>
      </c>
      <c r="C8" s="42" t="str">
        <f>IF(B6="","This is where the conversion is calculated.",Data!S27)</f>
        <v>Pounds </v>
      </c>
    </row>
    <row r="9" spans="2:3" ht="15">
      <c r="B9" s="44"/>
      <c r="C9" s="45"/>
    </row>
  </sheetData>
  <sheetProtection sheet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24" customWidth="1"/>
    <col min="2" max="2" width="7.10546875" style="40" customWidth="1"/>
    <col min="3" max="3" width="2.99609375" style="41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1" max="21" width="9.77734375" style="0" customWidth="1"/>
    <col min="22" max="22" width="56.77734375" style="0" customWidth="1"/>
    <col min="23" max="24" width="26.6640625" style="0" customWidth="1"/>
    <col min="25" max="25" width="16.77734375" style="0" customWidth="1"/>
    <col min="26" max="26" width="9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25" t="s">
        <v>778</v>
      </c>
      <c r="B1" s="26"/>
      <c r="C1" s="27"/>
      <c r="D1" s="28"/>
      <c r="F1" s="25" t="s">
        <v>49</v>
      </c>
      <c r="G1" s="25"/>
      <c r="I1" s="25" t="s">
        <v>54</v>
      </c>
      <c r="J1" s="25"/>
      <c r="L1" s="25" t="s">
        <v>52</v>
      </c>
      <c r="M1" s="25"/>
      <c r="O1" s="25" t="s">
        <v>53</v>
      </c>
      <c r="P1" s="25"/>
      <c r="Q1" s="25"/>
      <c r="R1" s="25"/>
      <c r="S1" s="25" t="s">
        <v>779</v>
      </c>
      <c r="T1" s="25"/>
      <c r="V1" t="s">
        <v>780</v>
      </c>
      <c r="W1" t="s">
        <v>42</v>
      </c>
      <c r="X1" t="s">
        <v>43</v>
      </c>
      <c r="Y1" t="s">
        <v>781</v>
      </c>
    </row>
    <row r="2" spans="1:25" ht="15">
      <c r="A2"/>
      <c r="B2" s="29">
        <v>0.0059</v>
      </c>
      <c r="C2" s="24">
        <v>97</v>
      </c>
      <c r="D2" s="30">
        <v>0.15</v>
      </c>
      <c r="F2" s="31">
        <v>0.228</v>
      </c>
      <c r="G2" s="32">
        <v>1</v>
      </c>
      <c r="I2" s="31">
        <v>0.234</v>
      </c>
      <c r="J2" s="32" t="s">
        <v>774</v>
      </c>
      <c r="L2" s="32" t="s">
        <v>775</v>
      </c>
      <c r="M2" s="31">
        <v>0.0156</v>
      </c>
      <c r="O2" s="31">
        <v>0.0059</v>
      </c>
      <c r="P2" s="33">
        <v>0.15</v>
      </c>
      <c r="Q2" s="31">
        <v>1.4961</v>
      </c>
      <c r="R2" s="33">
        <v>38</v>
      </c>
      <c r="S2" s="34">
        <v>1</v>
      </c>
      <c r="T2" t="s">
        <v>782</v>
      </c>
      <c r="V2" t="str">
        <f>IF(W2="","",W2&amp;" &lt;&lt;&lt;&gt;&gt;&gt; "&amp;X2)</f>
        <v>Abampere &lt;&lt;&lt;&gt;&gt;&gt; Ampere</v>
      </c>
      <c r="W2" t="s">
        <v>783</v>
      </c>
      <c r="X2" t="s">
        <v>784</v>
      </c>
      <c r="Y2">
        <v>10</v>
      </c>
    </row>
    <row r="3" spans="1:25" ht="15">
      <c r="A3"/>
      <c r="B3" s="29">
        <v>0.0063</v>
      </c>
      <c r="C3" s="24">
        <v>96</v>
      </c>
      <c r="D3" s="30">
        <v>0.16</v>
      </c>
      <c r="F3" s="31">
        <v>0.221</v>
      </c>
      <c r="G3" s="32">
        <v>2</v>
      </c>
      <c r="I3" s="31">
        <v>0.23800000000000002</v>
      </c>
      <c r="J3" s="32" t="s">
        <v>61</v>
      </c>
      <c r="L3" s="32" t="s">
        <v>776</v>
      </c>
      <c r="M3" s="31">
        <v>0.0312</v>
      </c>
      <c r="O3" s="31">
        <v>0.0063</v>
      </c>
      <c r="P3" s="33">
        <v>0.16</v>
      </c>
      <c r="Q3" s="31">
        <v>1.4764</v>
      </c>
      <c r="R3" s="33">
        <v>37.5</v>
      </c>
      <c r="S3" s="35">
        <f>INDEX(A2:A421,S2)</f>
        <v>0</v>
      </c>
      <c r="T3" t="s">
        <v>52</v>
      </c>
      <c r="V3" t="str">
        <f aca="true" t="shared" si="0" ref="V3:V66">IF(W3="","",W3&amp;" &lt;&lt;&lt;&gt;&gt;&gt; "&amp;X3)</f>
        <v>Abampere &lt;&lt;&lt;&gt;&gt;&gt; Faradays/sec (chem)</v>
      </c>
      <c r="W3" t="s">
        <v>783</v>
      </c>
      <c r="X3" t="s">
        <v>785</v>
      </c>
      <c r="Y3">
        <v>0.000103638</v>
      </c>
    </row>
    <row r="4" spans="1:25" ht="15">
      <c r="A4"/>
      <c r="B4" s="29">
        <v>0.0067</v>
      </c>
      <c r="C4" s="24">
        <v>95</v>
      </c>
      <c r="D4" s="30">
        <v>0.17</v>
      </c>
      <c r="F4" s="31">
        <v>0.213</v>
      </c>
      <c r="G4" s="32">
        <v>3</v>
      </c>
      <c r="I4" s="31">
        <v>0.242</v>
      </c>
      <c r="J4" s="32" t="s">
        <v>63</v>
      </c>
      <c r="L4" s="32" t="s">
        <v>68</v>
      </c>
      <c r="M4" s="31">
        <v>0.046900000000000004</v>
      </c>
      <c r="O4" s="31">
        <v>0.0067</v>
      </c>
      <c r="P4" s="33">
        <v>0.17</v>
      </c>
      <c r="Q4" s="31">
        <v>1.4567</v>
      </c>
      <c r="R4" s="33">
        <v>37</v>
      </c>
      <c r="S4" s="35">
        <f>INDEX(C2:C421,S2)</f>
        <v>97</v>
      </c>
      <c r="T4" t="s">
        <v>786</v>
      </c>
      <c r="V4" t="str">
        <f t="shared" si="0"/>
        <v>Abampere &lt;&lt;&lt;&gt;&gt;&gt; Statamperes</v>
      </c>
      <c r="W4" t="s">
        <v>783</v>
      </c>
      <c r="X4" t="s">
        <v>787</v>
      </c>
      <c r="Y4">
        <v>29979300000</v>
      </c>
    </row>
    <row r="5" spans="1:25" ht="15">
      <c r="A5"/>
      <c r="B5" s="29">
        <v>0.0071</v>
      </c>
      <c r="C5" s="24">
        <v>94</v>
      </c>
      <c r="D5" s="30">
        <v>0.18</v>
      </c>
      <c r="F5" s="31">
        <v>0.209</v>
      </c>
      <c r="G5" s="32">
        <v>4</v>
      </c>
      <c r="I5" s="31">
        <v>0.246</v>
      </c>
      <c r="J5" s="32" t="s">
        <v>65</v>
      </c>
      <c r="L5" s="32" t="s">
        <v>88</v>
      </c>
      <c r="M5" s="31">
        <v>0.0625</v>
      </c>
      <c r="O5" s="31">
        <v>0.0071</v>
      </c>
      <c r="P5" s="33">
        <v>0.18</v>
      </c>
      <c r="Q5" s="31">
        <v>1.437</v>
      </c>
      <c r="R5" s="33">
        <v>36.5</v>
      </c>
      <c r="S5" s="35">
        <f>INDEX(D2:D421,S2)</f>
        <v>0.15</v>
      </c>
      <c r="T5" t="s">
        <v>788</v>
      </c>
      <c r="V5" t="str">
        <f t="shared" si="0"/>
        <v>Abcoulomb &lt;&lt;&lt;&gt;&gt;&gt; Ampere - hours</v>
      </c>
      <c r="W5" t="s">
        <v>789</v>
      </c>
      <c r="X5" t="s">
        <v>790</v>
      </c>
      <c r="Y5">
        <v>0.00278</v>
      </c>
    </row>
    <row r="6" spans="1:25" ht="15">
      <c r="A6"/>
      <c r="B6" s="29">
        <v>0.0075</v>
      </c>
      <c r="C6" s="24">
        <v>93</v>
      </c>
      <c r="D6" s="30">
        <v>0.19</v>
      </c>
      <c r="F6" s="31">
        <v>0.20550000000000002</v>
      </c>
      <c r="G6" s="32">
        <v>5</v>
      </c>
      <c r="I6" s="31">
        <v>0.25</v>
      </c>
      <c r="J6" s="32" t="s">
        <v>71</v>
      </c>
      <c r="L6" s="32" t="s">
        <v>112</v>
      </c>
      <c r="M6" s="31">
        <v>0.0781</v>
      </c>
      <c r="O6" s="31">
        <v>0.0075</v>
      </c>
      <c r="P6" s="33">
        <v>0.19</v>
      </c>
      <c r="Q6" s="31">
        <v>1.4173</v>
      </c>
      <c r="R6" s="33">
        <v>36</v>
      </c>
      <c r="V6" t="str">
        <f t="shared" si="0"/>
        <v>Abcoulomb &lt;&lt;&lt;&gt;&gt;&gt; Coulomb </v>
      </c>
      <c r="W6" t="s">
        <v>789</v>
      </c>
      <c r="X6" t="s">
        <v>791</v>
      </c>
      <c r="Y6">
        <v>10</v>
      </c>
    </row>
    <row r="7" spans="1:25" ht="15">
      <c r="A7"/>
      <c r="B7" s="29">
        <v>0.0079</v>
      </c>
      <c r="C7" s="24">
        <v>92</v>
      </c>
      <c r="D7" s="30">
        <v>0.2</v>
      </c>
      <c r="F7" s="31">
        <v>0.20400000000000001</v>
      </c>
      <c r="G7" s="32">
        <v>6</v>
      </c>
      <c r="I7" s="31">
        <v>0.257</v>
      </c>
      <c r="J7" s="32" t="s">
        <v>75</v>
      </c>
      <c r="L7" s="32" t="s">
        <v>136</v>
      </c>
      <c r="M7" s="31">
        <v>0.09380000000000001</v>
      </c>
      <c r="O7" s="31">
        <v>0.0079</v>
      </c>
      <c r="P7" s="33">
        <v>0.2</v>
      </c>
      <c r="Q7" s="31">
        <v>1.3976</v>
      </c>
      <c r="R7" s="33">
        <v>35.5</v>
      </c>
      <c r="S7" s="25" t="s">
        <v>792</v>
      </c>
      <c r="T7" s="25"/>
      <c r="V7" t="str">
        <f t="shared" si="0"/>
        <v>Abcoulomb &lt;&lt;&lt;&gt;&gt;&gt; Electronic charges</v>
      </c>
      <c r="W7" t="s">
        <v>789</v>
      </c>
      <c r="X7" t="s">
        <v>793</v>
      </c>
      <c r="Y7">
        <v>6.24196E+19</v>
      </c>
    </row>
    <row r="8" spans="1:25" ht="15">
      <c r="A8"/>
      <c r="B8" s="29">
        <v>0.0083</v>
      </c>
      <c r="C8" s="24">
        <v>91</v>
      </c>
      <c r="D8" s="30">
        <v>0.21</v>
      </c>
      <c r="F8" s="31">
        <v>0.201</v>
      </c>
      <c r="G8" s="32">
        <v>7</v>
      </c>
      <c r="I8" s="31">
        <v>0.261</v>
      </c>
      <c r="J8" s="32" t="s">
        <v>78</v>
      </c>
      <c r="L8" s="32" t="s">
        <v>760</v>
      </c>
      <c r="M8" s="31">
        <v>0.1094</v>
      </c>
      <c r="O8" s="31">
        <v>0.0083</v>
      </c>
      <c r="P8" s="33">
        <v>0.21</v>
      </c>
      <c r="Q8" s="31">
        <v>1.378</v>
      </c>
      <c r="R8" s="33">
        <v>35</v>
      </c>
      <c r="S8" s="36">
        <v>1</v>
      </c>
      <c r="T8" t="s">
        <v>782</v>
      </c>
      <c r="V8" t="str">
        <f t="shared" si="0"/>
        <v>Abcoulomb &lt;&lt;&lt;&gt;&gt;&gt; Faradays (chem)</v>
      </c>
      <c r="W8" t="s">
        <v>789</v>
      </c>
      <c r="X8" t="s">
        <v>794</v>
      </c>
      <c r="Y8">
        <v>0.000103638</v>
      </c>
    </row>
    <row r="9" spans="1:25" ht="15">
      <c r="A9"/>
      <c r="B9" s="29">
        <v>0.0087</v>
      </c>
      <c r="C9" s="24">
        <v>90</v>
      </c>
      <c r="D9" s="30">
        <v>0.22</v>
      </c>
      <c r="F9" s="31">
        <v>0.199</v>
      </c>
      <c r="G9" s="32">
        <v>8</v>
      </c>
      <c r="I9" s="31">
        <v>0.266</v>
      </c>
      <c r="J9" s="32" t="s">
        <v>85</v>
      </c>
      <c r="L9" s="32" t="s">
        <v>58</v>
      </c>
      <c r="M9" s="31">
        <v>0.125</v>
      </c>
      <c r="O9" s="31">
        <v>0.0087</v>
      </c>
      <c r="P9" s="37">
        <v>0.22</v>
      </c>
      <c r="Q9" s="31">
        <v>1.3583</v>
      </c>
      <c r="R9" s="33">
        <v>34.5</v>
      </c>
      <c r="S9" s="38">
        <f>INDEX(M2:M97,S8)</f>
        <v>0.0156</v>
      </c>
      <c r="T9" t="s">
        <v>51</v>
      </c>
      <c r="V9" t="str">
        <f t="shared" si="0"/>
        <v>Abcoulomb &lt;&lt;&lt;&gt;&gt;&gt; Statcoulombs</v>
      </c>
      <c r="W9" t="s">
        <v>789</v>
      </c>
      <c r="X9" t="s">
        <v>795</v>
      </c>
      <c r="Y9">
        <v>29979300000</v>
      </c>
    </row>
    <row r="10" spans="1:25" ht="15">
      <c r="A10"/>
      <c r="B10" s="29">
        <v>0.0091</v>
      </c>
      <c r="C10" s="24">
        <v>89</v>
      </c>
      <c r="D10" s="30">
        <v>0.23</v>
      </c>
      <c r="F10" s="31">
        <v>0.196</v>
      </c>
      <c r="G10" s="32">
        <v>9</v>
      </c>
      <c r="I10" s="31">
        <v>0.272</v>
      </c>
      <c r="J10" s="32" t="s">
        <v>91</v>
      </c>
      <c r="L10" s="32" t="s">
        <v>73</v>
      </c>
      <c r="M10" s="31">
        <v>0.1406</v>
      </c>
      <c r="O10" s="31">
        <v>0.0091</v>
      </c>
      <c r="P10" s="33">
        <v>0.23</v>
      </c>
      <c r="Q10" s="31">
        <v>1.3386</v>
      </c>
      <c r="R10" s="33">
        <v>34</v>
      </c>
      <c r="V10" t="str">
        <f t="shared" si="0"/>
        <v>Abfarads &lt;&lt;&lt;&gt;&gt;&gt; Farads</v>
      </c>
      <c r="W10" t="s">
        <v>796</v>
      </c>
      <c r="X10" t="s">
        <v>797</v>
      </c>
      <c r="Y10">
        <v>1E-09</v>
      </c>
    </row>
    <row r="11" spans="1:25" ht="15">
      <c r="A11"/>
      <c r="B11" s="29">
        <v>0.0094</v>
      </c>
      <c r="C11" s="24"/>
      <c r="D11" s="30">
        <v>0.24</v>
      </c>
      <c r="F11" s="31">
        <v>0.1935</v>
      </c>
      <c r="G11" s="32">
        <v>10</v>
      </c>
      <c r="I11" s="31">
        <v>0.277</v>
      </c>
      <c r="J11" s="32" t="s">
        <v>94</v>
      </c>
      <c r="L11" s="32" t="s">
        <v>90</v>
      </c>
      <c r="M11" s="31">
        <v>0.1562</v>
      </c>
      <c r="O11" s="31">
        <v>0.0094</v>
      </c>
      <c r="P11" s="33">
        <v>0.24</v>
      </c>
      <c r="Q11" s="31">
        <v>1.3189</v>
      </c>
      <c r="R11" s="33">
        <v>33.5</v>
      </c>
      <c r="S11" s="25" t="s">
        <v>798</v>
      </c>
      <c r="T11" s="25"/>
      <c r="V11" t="str">
        <f t="shared" si="0"/>
        <v>Abfarads &lt;&lt;&lt;&gt;&gt;&gt; Microfarads</v>
      </c>
      <c r="W11" t="s">
        <v>796</v>
      </c>
      <c r="X11" t="s">
        <v>799</v>
      </c>
      <c r="Y11">
        <v>1E-15</v>
      </c>
    </row>
    <row r="12" spans="1:25" ht="15">
      <c r="A12"/>
      <c r="B12" s="29">
        <v>0.0095</v>
      </c>
      <c r="C12" s="24">
        <v>88</v>
      </c>
      <c r="D12" s="30"/>
      <c r="F12" s="31">
        <v>0.191</v>
      </c>
      <c r="G12" s="32">
        <v>11</v>
      </c>
      <c r="I12" s="31">
        <v>0.281</v>
      </c>
      <c r="J12" s="32" t="s">
        <v>97</v>
      </c>
      <c r="L12" s="32" t="s">
        <v>108</v>
      </c>
      <c r="M12" s="31">
        <v>0.1719</v>
      </c>
      <c r="O12" s="31">
        <v>0.0098</v>
      </c>
      <c r="P12" s="33">
        <v>0.25</v>
      </c>
      <c r="Q12" s="31">
        <v>1.2992</v>
      </c>
      <c r="R12" s="33">
        <v>33</v>
      </c>
      <c r="S12" s="36">
        <v>1</v>
      </c>
      <c r="T12" t="s">
        <v>782</v>
      </c>
      <c r="V12" t="str">
        <f t="shared" si="0"/>
        <v>Abfarads &lt;&lt;&lt;&gt;&gt;&gt; Statfarads</v>
      </c>
      <c r="W12" t="s">
        <v>796</v>
      </c>
      <c r="X12" t="s">
        <v>800</v>
      </c>
      <c r="Y12">
        <v>8.98758E+20</v>
      </c>
    </row>
    <row r="13" spans="1:25" ht="15">
      <c r="A13"/>
      <c r="B13" s="29">
        <v>0.0098</v>
      </c>
      <c r="C13" s="24"/>
      <c r="D13" s="30">
        <v>0.25</v>
      </c>
      <c r="F13" s="31">
        <v>0.189</v>
      </c>
      <c r="G13" s="32">
        <v>12</v>
      </c>
      <c r="I13" s="31">
        <v>0.29</v>
      </c>
      <c r="J13" s="32" t="s">
        <v>105</v>
      </c>
      <c r="L13" s="32" t="s">
        <v>125</v>
      </c>
      <c r="M13" s="31">
        <v>0.1875</v>
      </c>
      <c r="O13" s="31">
        <v>0.0102</v>
      </c>
      <c r="P13" s="33">
        <v>0.26</v>
      </c>
      <c r="Q13" s="31">
        <v>1.2795</v>
      </c>
      <c r="R13" s="33">
        <v>32.5</v>
      </c>
      <c r="S13" s="38">
        <f>INDEX(I2:I27,S12)</f>
        <v>0.234</v>
      </c>
      <c r="T13" t="s">
        <v>51</v>
      </c>
      <c r="V13" t="str">
        <f t="shared" si="0"/>
        <v>Abhenries &lt;&lt;&lt;&gt;&gt;&gt; Henries</v>
      </c>
      <c r="W13" t="s">
        <v>801</v>
      </c>
      <c r="X13" t="s">
        <v>802</v>
      </c>
      <c r="Y13">
        <v>1E-09</v>
      </c>
    </row>
    <row r="14" spans="1:25" ht="15">
      <c r="A14"/>
      <c r="B14" s="29">
        <v>0.01</v>
      </c>
      <c r="C14" s="24">
        <v>87</v>
      </c>
      <c r="D14" s="30"/>
      <c r="F14" s="31">
        <v>0.185</v>
      </c>
      <c r="G14" s="32">
        <v>13</v>
      </c>
      <c r="I14" s="31">
        <v>0.295</v>
      </c>
      <c r="J14" s="32" t="s">
        <v>109</v>
      </c>
      <c r="L14" s="32" t="s">
        <v>745</v>
      </c>
      <c r="M14" s="31">
        <v>0.2031</v>
      </c>
      <c r="O14" s="31">
        <v>0.0106</v>
      </c>
      <c r="P14" s="33">
        <v>0.27</v>
      </c>
      <c r="Q14" s="31">
        <v>1.2598</v>
      </c>
      <c r="R14" s="33">
        <v>32</v>
      </c>
      <c r="V14" t="str">
        <f t="shared" si="0"/>
        <v>Acre-Feet &lt;&lt;&lt;&gt;&gt;&gt; Cubic Feet </v>
      </c>
      <c r="W14" t="s">
        <v>808</v>
      </c>
      <c r="X14" t="s">
        <v>809</v>
      </c>
      <c r="Y14">
        <v>43560</v>
      </c>
    </row>
    <row r="15" spans="1:25" ht="15">
      <c r="A15"/>
      <c r="B15" s="29">
        <v>0.0102</v>
      </c>
      <c r="C15" s="24"/>
      <c r="D15" s="30">
        <v>0.26</v>
      </c>
      <c r="F15" s="31">
        <v>0.182</v>
      </c>
      <c r="G15" s="32">
        <v>14</v>
      </c>
      <c r="I15" s="31">
        <v>0.302</v>
      </c>
      <c r="J15" s="32" t="s">
        <v>117</v>
      </c>
      <c r="L15" s="32" t="s">
        <v>761</v>
      </c>
      <c r="M15" s="31">
        <v>0.2188</v>
      </c>
      <c r="O15" s="31">
        <v>0.011</v>
      </c>
      <c r="P15" s="33">
        <v>0.28</v>
      </c>
      <c r="Q15" s="31">
        <v>1.2402</v>
      </c>
      <c r="R15" s="33">
        <v>31.5</v>
      </c>
      <c r="S15" s="25" t="s">
        <v>804</v>
      </c>
      <c r="T15" s="25"/>
      <c r="V15" t="str">
        <f t="shared" si="0"/>
        <v>Acres &lt;&lt;&lt;&gt;&gt;&gt; Hectare or Square hectometer </v>
      </c>
      <c r="W15" t="s">
        <v>811</v>
      </c>
      <c r="X15" t="s">
        <v>803</v>
      </c>
      <c r="Y15">
        <v>0.4046856</v>
      </c>
    </row>
    <row r="16" spans="1:25" ht="15">
      <c r="A16"/>
      <c r="B16" s="29">
        <v>0.0105</v>
      </c>
      <c r="C16" s="24">
        <v>86</v>
      </c>
      <c r="D16" s="30"/>
      <c r="F16" s="31">
        <v>0.18</v>
      </c>
      <c r="G16" s="32">
        <v>15</v>
      </c>
      <c r="I16" s="31">
        <v>0.316</v>
      </c>
      <c r="J16" s="32" t="s">
        <v>127</v>
      </c>
      <c r="L16" s="32" t="s">
        <v>55</v>
      </c>
      <c r="M16" s="31">
        <v>0.2344</v>
      </c>
      <c r="O16" s="31">
        <v>0.0114</v>
      </c>
      <c r="P16" s="33">
        <v>0.29</v>
      </c>
      <c r="Q16" s="31">
        <v>1.2205</v>
      </c>
      <c r="R16" s="33">
        <v>31</v>
      </c>
      <c r="S16" s="36">
        <v>1</v>
      </c>
      <c r="T16" t="s">
        <v>782</v>
      </c>
      <c r="V16" t="str">
        <f t="shared" si="0"/>
        <v>Acres &lt;&lt;&lt;&gt;&gt;&gt; Square Chain (Gunter's) </v>
      </c>
      <c r="W16" t="s">
        <v>811</v>
      </c>
      <c r="X16" t="s">
        <v>805</v>
      </c>
      <c r="Y16">
        <v>10</v>
      </c>
    </row>
    <row r="17" spans="1:25" ht="15">
      <c r="A17"/>
      <c r="B17" s="29">
        <v>0.0106</v>
      </c>
      <c r="C17" s="24"/>
      <c r="D17" s="30">
        <v>0.27</v>
      </c>
      <c r="F17" s="31">
        <v>0.177</v>
      </c>
      <c r="G17" s="32">
        <v>16</v>
      </c>
      <c r="I17" s="31">
        <v>0.323</v>
      </c>
      <c r="J17" s="32" t="s">
        <v>132</v>
      </c>
      <c r="L17" s="32" t="s">
        <v>70</v>
      </c>
      <c r="M17" s="31">
        <v>0.25</v>
      </c>
      <c r="O17" s="31">
        <v>0.0118</v>
      </c>
      <c r="P17" s="33">
        <v>0.3</v>
      </c>
      <c r="Q17" s="31">
        <v>1.2008</v>
      </c>
      <c r="R17" s="33">
        <v>30.5</v>
      </c>
      <c r="S17" s="38">
        <f>INDEX(F2:F98,S16)</f>
        <v>0.228</v>
      </c>
      <c r="T17" t="s">
        <v>51</v>
      </c>
      <c r="V17" t="str">
        <f t="shared" si="0"/>
        <v>Acres &lt;&lt;&lt;&gt;&gt;&gt; Square Feet </v>
      </c>
      <c r="W17" t="s">
        <v>811</v>
      </c>
      <c r="X17" t="s">
        <v>812</v>
      </c>
      <c r="Y17">
        <v>43560</v>
      </c>
    </row>
    <row r="18" spans="1:25" ht="15">
      <c r="A18"/>
      <c r="B18" s="29">
        <v>0.011</v>
      </c>
      <c r="C18" s="24">
        <v>85</v>
      </c>
      <c r="D18" s="30">
        <v>0.28</v>
      </c>
      <c r="F18" s="31">
        <v>0.17300000000000001</v>
      </c>
      <c r="G18" s="32">
        <v>17</v>
      </c>
      <c r="I18" s="31">
        <v>0.332</v>
      </c>
      <c r="J18" s="32" t="s">
        <v>743</v>
      </c>
      <c r="L18" s="32" t="s">
        <v>81</v>
      </c>
      <c r="M18" s="31">
        <v>0.2656</v>
      </c>
      <c r="O18" s="31">
        <v>0.0126</v>
      </c>
      <c r="P18" s="33">
        <v>0.32</v>
      </c>
      <c r="Q18" s="31">
        <v>1.1811</v>
      </c>
      <c r="R18" s="33">
        <v>30</v>
      </c>
      <c r="V18" t="str">
        <f t="shared" si="0"/>
        <v>Acres &lt;&lt;&lt;&gt;&gt;&gt; Square Feet (US Survey)</v>
      </c>
      <c r="W18" t="s">
        <v>811</v>
      </c>
      <c r="X18" t="s">
        <v>553</v>
      </c>
      <c r="Y18">
        <v>43559.826</v>
      </c>
    </row>
    <row r="19" spans="1:25" ht="15">
      <c r="A19"/>
      <c r="B19" s="29">
        <v>0.0114</v>
      </c>
      <c r="C19" s="24"/>
      <c r="D19" s="30">
        <v>0.29</v>
      </c>
      <c r="F19" s="31">
        <v>0.1695</v>
      </c>
      <c r="G19" s="32">
        <v>18</v>
      </c>
      <c r="I19" s="31">
        <v>0.339</v>
      </c>
      <c r="J19" s="32" t="s">
        <v>749</v>
      </c>
      <c r="L19" s="32" t="s">
        <v>99</v>
      </c>
      <c r="M19" s="31">
        <v>0.2812</v>
      </c>
      <c r="O19" s="31">
        <v>0.0134</v>
      </c>
      <c r="P19" s="33">
        <v>0.34</v>
      </c>
      <c r="Q19" s="31">
        <v>1.1614</v>
      </c>
      <c r="R19" s="33">
        <v>29.5</v>
      </c>
      <c r="S19" s="25" t="s">
        <v>810</v>
      </c>
      <c r="T19" s="25"/>
      <c r="V19" t="str">
        <f t="shared" si="0"/>
        <v>Acres &lt;&lt;&lt;&gt;&gt;&gt; Square Kilometers</v>
      </c>
      <c r="W19" t="s">
        <v>811</v>
      </c>
      <c r="X19" t="s">
        <v>554</v>
      </c>
      <c r="Y19">
        <v>0.00404686</v>
      </c>
    </row>
    <row r="20" spans="1:25" ht="15">
      <c r="A20"/>
      <c r="B20" s="29">
        <v>0.0115</v>
      </c>
      <c r="C20" s="24">
        <v>84</v>
      </c>
      <c r="D20" s="30"/>
      <c r="F20" s="31">
        <v>0.166</v>
      </c>
      <c r="G20" s="32">
        <v>19</v>
      </c>
      <c r="I20" s="31">
        <v>0.34800000000000003</v>
      </c>
      <c r="J20" s="32" t="s">
        <v>756</v>
      </c>
      <c r="L20" s="32" t="s">
        <v>113</v>
      </c>
      <c r="M20" s="31">
        <v>0.2969</v>
      </c>
      <c r="O20" s="31">
        <v>0.0138</v>
      </c>
      <c r="P20" s="33">
        <v>0.35</v>
      </c>
      <c r="Q20" s="31">
        <v>1.1417</v>
      </c>
      <c r="R20" s="33">
        <v>29</v>
      </c>
      <c r="S20" s="36">
        <v>1</v>
      </c>
      <c r="T20" t="s">
        <v>782</v>
      </c>
      <c r="V20" t="str">
        <f t="shared" si="0"/>
        <v>Acres &lt;&lt;&lt;&gt;&gt;&gt; Square Links (Gunter's) </v>
      </c>
      <c r="W20" t="s">
        <v>811</v>
      </c>
      <c r="X20" t="s">
        <v>806</v>
      </c>
      <c r="Y20">
        <v>100000</v>
      </c>
    </row>
    <row r="21" spans="1:25" ht="15">
      <c r="A21"/>
      <c r="B21" s="29">
        <v>0.0118</v>
      </c>
      <c r="C21" s="24"/>
      <c r="D21" s="30">
        <v>0.3</v>
      </c>
      <c r="F21" s="31">
        <v>0.161</v>
      </c>
      <c r="G21" s="32">
        <v>20</v>
      </c>
      <c r="I21" s="31">
        <v>0.358</v>
      </c>
      <c r="J21" s="32" t="s">
        <v>762</v>
      </c>
      <c r="L21" s="32" t="s">
        <v>123</v>
      </c>
      <c r="M21" s="31">
        <v>0.3125</v>
      </c>
      <c r="O21" s="31">
        <v>0.0142</v>
      </c>
      <c r="P21" s="33">
        <v>0.36</v>
      </c>
      <c r="Q21" s="31">
        <v>1.122</v>
      </c>
      <c r="R21" s="33">
        <v>28.5</v>
      </c>
      <c r="S21" s="38">
        <f>INDEX(O2:O215,S20)</f>
        <v>0.0059</v>
      </c>
      <c r="T21" t="s">
        <v>51</v>
      </c>
      <c r="V21" t="str">
        <f t="shared" si="0"/>
        <v>Acres &lt;&lt;&lt;&gt;&gt;&gt; Square Rods </v>
      </c>
      <c r="W21" t="s">
        <v>811</v>
      </c>
      <c r="X21" t="s">
        <v>807</v>
      </c>
      <c r="Y21">
        <v>160</v>
      </c>
    </row>
    <row r="22" spans="1:25" ht="15">
      <c r="A22"/>
      <c r="B22" s="29">
        <v>0.012</v>
      </c>
      <c r="C22" s="24">
        <v>83</v>
      </c>
      <c r="D22" s="30"/>
      <c r="F22" s="31">
        <v>0.159</v>
      </c>
      <c r="G22" s="32">
        <v>21</v>
      </c>
      <c r="I22" s="31">
        <v>0.368</v>
      </c>
      <c r="J22" s="32" t="s">
        <v>771</v>
      </c>
      <c r="L22" s="32" t="s">
        <v>137</v>
      </c>
      <c r="M22" s="31">
        <v>0.3281</v>
      </c>
      <c r="O22" s="31">
        <v>0.015</v>
      </c>
      <c r="P22" s="33">
        <v>0.38</v>
      </c>
      <c r="Q22" s="31">
        <v>1.1024</v>
      </c>
      <c r="R22" s="33">
        <v>28</v>
      </c>
      <c r="V22" t="str">
        <f t="shared" si="0"/>
        <v>Acres  &lt;&lt;&lt;&gt;&gt;&gt; Square Meters </v>
      </c>
      <c r="W22" t="s">
        <v>813</v>
      </c>
      <c r="X22" t="s">
        <v>814</v>
      </c>
      <c r="Y22">
        <v>4046.856421</v>
      </c>
    </row>
    <row r="23" spans="1:25" ht="15">
      <c r="A23"/>
      <c r="B23" s="29">
        <v>0.0125</v>
      </c>
      <c r="C23" s="24">
        <v>82</v>
      </c>
      <c r="D23" s="30"/>
      <c r="F23" s="31">
        <v>0.157</v>
      </c>
      <c r="G23" s="32">
        <v>22</v>
      </c>
      <c r="I23" s="31">
        <v>0.377</v>
      </c>
      <c r="J23" s="32" t="s">
        <v>59</v>
      </c>
      <c r="L23" s="32" t="s">
        <v>752</v>
      </c>
      <c r="M23" s="31">
        <v>0.3438</v>
      </c>
      <c r="O23" s="31">
        <v>0.0157</v>
      </c>
      <c r="P23" s="33">
        <v>0.4</v>
      </c>
      <c r="Q23" s="31">
        <v>1.0827</v>
      </c>
      <c r="R23" s="33">
        <v>27.5</v>
      </c>
      <c r="V23" t="str">
        <f t="shared" si="0"/>
        <v>Acres  &lt;&lt;&lt;&gt;&gt;&gt; Square Miles </v>
      </c>
      <c r="W23" t="s">
        <v>813</v>
      </c>
      <c r="X23" t="s">
        <v>815</v>
      </c>
      <c r="Y23">
        <v>0.001562</v>
      </c>
    </row>
    <row r="24" spans="1:25" ht="15">
      <c r="A24"/>
      <c r="B24" s="29">
        <v>0.0126</v>
      </c>
      <c r="C24" s="24"/>
      <c r="D24" s="30">
        <v>0.32</v>
      </c>
      <c r="F24" s="31">
        <v>0.154</v>
      </c>
      <c r="G24" s="32">
        <v>23</v>
      </c>
      <c r="I24" s="31">
        <v>0.386</v>
      </c>
      <c r="J24" s="32" t="s">
        <v>66</v>
      </c>
      <c r="L24" s="32" t="s">
        <v>766</v>
      </c>
      <c r="M24" s="31">
        <v>0.3594</v>
      </c>
      <c r="O24" s="31">
        <v>0.0165</v>
      </c>
      <c r="P24" s="33">
        <v>0.42</v>
      </c>
      <c r="Q24" s="31">
        <v>1.063</v>
      </c>
      <c r="R24" s="33">
        <v>27</v>
      </c>
      <c r="S24" s="25" t="s">
        <v>819</v>
      </c>
      <c r="T24" s="25"/>
      <c r="V24" t="str">
        <f t="shared" si="0"/>
        <v>Acres  &lt;&lt;&lt;&gt;&gt;&gt; Square Yards </v>
      </c>
      <c r="W24" t="s">
        <v>813</v>
      </c>
      <c r="X24" t="s">
        <v>816</v>
      </c>
      <c r="Y24">
        <v>4840</v>
      </c>
    </row>
    <row r="25" spans="1:25" ht="15">
      <c r="A25"/>
      <c r="B25" s="29">
        <v>0.013</v>
      </c>
      <c r="C25" s="24">
        <v>81</v>
      </c>
      <c r="D25" s="30"/>
      <c r="F25" s="31">
        <v>0.152</v>
      </c>
      <c r="G25" s="32">
        <v>24</v>
      </c>
      <c r="I25" s="31">
        <v>0.397</v>
      </c>
      <c r="J25" s="32" t="s">
        <v>48</v>
      </c>
      <c r="L25" s="32" t="s">
        <v>56</v>
      </c>
      <c r="M25" s="31">
        <v>0.375</v>
      </c>
      <c r="O25" s="31">
        <v>0.0173</v>
      </c>
      <c r="P25" s="33">
        <v>0.44</v>
      </c>
      <c r="Q25" s="31">
        <v>1.0433</v>
      </c>
      <c r="R25" s="33">
        <v>26.5</v>
      </c>
      <c r="S25">
        <v>431</v>
      </c>
      <c r="T25" t="s">
        <v>782</v>
      </c>
      <c r="V25" t="str">
        <f t="shared" si="0"/>
        <v>Ampere-hours  &lt;&lt;&lt;&gt;&gt;&gt; Coulombs </v>
      </c>
      <c r="W25" t="s">
        <v>817</v>
      </c>
      <c r="X25" t="s">
        <v>818</v>
      </c>
      <c r="Y25">
        <v>3600</v>
      </c>
    </row>
    <row r="26" spans="1:25" ht="15">
      <c r="A26"/>
      <c r="B26" s="29">
        <v>0.0134</v>
      </c>
      <c r="C26" s="24"/>
      <c r="D26" s="30">
        <v>0.34</v>
      </c>
      <c r="F26" s="31">
        <v>0.1495</v>
      </c>
      <c r="G26" s="32">
        <v>25</v>
      </c>
      <c r="I26" s="31">
        <v>0.404</v>
      </c>
      <c r="J26" s="32" t="s">
        <v>44</v>
      </c>
      <c r="L26" s="32" t="s">
        <v>69</v>
      </c>
      <c r="M26" s="31">
        <v>0.3906</v>
      </c>
      <c r="O26" s="31">
        <v>0.0177</v>
      </c>
      <c r="P26" s="33">
        <v>0.45</v>
      </c>
      <c r="Q26" s="31">
        <v>1.0236</v>
      </c>
      <c r="R26" s="33">
        <v>26</v>
      </c>
      <c r="S26" s="35" t="str">
        <f>INDEX(W2:W896,S25)</f>
        <v>Kilograms </v>
      </c>
      <c r="T26" t="s">
        <v>42</v>
      </c>
      <c r="V26" t="str">
        <f t="shared" si="0"/>
        <v>Ampere-hours  &lt;&lt;&lt;&gt;&gt;&gt; Faradays </v>
      </c>
      <c r="W26" t="s">
        <v>817</v>
      </c>
      <c r="X26" t="s">
        <v>820</v>
      </c>
      <c r="Y26">
        <v>0.03731</v>
      </c>
    </row>
    <row r="27" spans="1:25" ht="15">
      <c r="A27"/>
      <c r="B27" s="29">
        <v>0.0135</v>
      </c>
      <c r="C27" s="24">
        <v>80</v>
      </c>
      <c r="D27" s="30"/>
      <c r="F27" s="31">
        <v>0.147</v>
      </c>
      <c r="G27" s="32">
        <v>26</v>
      </c>
      <c r="I27" s="31">
        <v>0.41300000000000003</v>
      </c>
      <c r="J27" s="32" t="s">
        <v>45</v>
      </c>
      <c r="L27" s="32" t="s">
        <v>76</v>
      </c>
      <c r="M27" s="31">
        <v>0.4062</v>
      </c>
      <c r="O27" s="31">
        <v>0.0181</v>
      </c>
      <c r="P27" s="33">
        <v>0.46</v>
      </c>
      <c r="Q27" s="31">
        <v>1.0039</v>
      </c>
      <c r="R27" s="33">
        <v>25.5</v>
      </c>
      <c r="S27" s="35" t="str">
        <f>INDEX(X2:X896,S25)</f>
        <v>Pounds </v>
      </c>
      <c r="T27" t="s">
        <v>43</v>
      </c>
      <c r="V27" t="str">
        <f t="shared" si="0"/>
        <v>Ampere-turns  &lt;&lt;&lt;&gt;&gt;&gt; Gilberts </v>
      </c>
      <c r="W27" t="s">
        <v>821</v>
      </c>
      <c r="X27" t="s">
        <v>822</v>
      </c>
      <c r="Y27">
        <v>1.257</v>
      </c>
    </row>
    <row r="28" spans="1:25" ht="15">
      <c r="A28"/>
      <c r="B28" s="29">
        <v>0.0138</v>
      </c>
      <c r="C28" s="24"/>
      <c r="D28" s="30">
        <v>0.35</v>
      </c>
      <c r="F28" s="31">
        <v>0.14400000000000002</v>
      </c>
      <c r="G28" s="32">
        <v>27</v>
      </c>
      <c r="L28" s="32" t="s">
        <v>80</v>
      </c>
      <c r="M28" s="31">
        <v>0.4219</v>
      </c>
      <c r="O28" s="31">
        <v>0.0189</v>
      </c>
      <c r="P28" s="33">
        <v>0.48</v>
      </c>
      <c r="Q28" s="31">
        <v>0.9843</v>
      </c>
      <c r="R28" s="33">
        <v>25</v>
      </c>
      <c r="S28">
        <f>INDEX(Y2:Y896,S25)</f>
        <v>2.205</v>
      </c>
      <c r="T28" t="s">
        <v>781</v>
      </c>
      <c r="V28" t="str">
        <f t="shared" si="0"/>
        <v>Atmospheres  &lt;&lt;&lt;&gt;&gt;&gt; Cms of Mercury </v>
      </c>
      <c r="W28" t="s">
        <v>823</v>
      </c>
      <c r="X28" t="s">
        <v>824</v>
      </c>
      <c r="Y28">
        <v>76</v>
      </c>
    </row>
    <row r="29" spans="1:25" ht="15">
      <c r="A29"/>
      <c r="B29" s="29">
        <v>0.0142</v>
      </c>
      <c r="C29" s="24"/>
      <c r="D29" s="30">
        <v>0.36</v>
      </c>
      <c r="F29" s="31">
        <v>0.1405</v>
      </c>
      <c r="G29" s="32">
        <v>28</v>
      </c>
      <c r="L29" s="32" t="s">
        <v>83</v>
      </c>
      <c r="M29" s="31">
        <v>0.4375</v>
      </c>
      <c r="O29" s="31">
        <v>0.0197</v>
      </c>
      <c r="P29" s="33">
        <v>0.5</v>
      </c>
      <c r="Q29" s="31">
        <v>0.9646</v>
      </c>
      <c r="R29" s="33">
        <v>24.5</v>
      </c>
      <c r="S29">
        <f>IF(Convert!B6="","",Convert!B6*Data!S28)</f>
        <v>220.5</v>
      </c>
      <c r="T29" t="s">
        <v>827</v>
      </c>
      <c r="V29" t="str">
        <f t="shared" si="0"/>
        <v>Atmospheres  &lt;&lt;&lt;&gt;&gt;&gt; Ft. of water (at 4 degrees C)</v>
      </c>
      <c r="W29" t="s">
        <v>823</v>
      </c>
      <c r="X29" t="s">
        <v>825</v>
      </c>
      <c r="Y29">
        <v>33.9</v>
      </c>
    </row>
    <row r="30" spans="1:25" ht="15">
      <c r="A30"/>
      <c r="B30" s="29">
        <v>0.0145</v>
      </c>
      <c r="C30" s="24">
        <v>79</v>
      </c>
      <c r="D30" s="30"/>
      <c r="F30" s="31">
        <v>0.136</v>
      </c>
      <c r="G30" s="32">
        <v>29</v>
      </c>
      <c r="L30" s="32" t="s">
        <v>86</v>
      </c>
      <c r="M30" s="31">
        <v>0.4531</v>
      </c>
      <c r="O30" s="31">
        <v>0.0217</v>
      </c>
      <c r="P30" s="33">
        <v>0.55</v>
      </c>
      <c r="Q30" s="31">
        <v>0.9449</v>
      </c>
      <c r="R30" s="33">
        <v>24</v>
      </c>
      <c r="S30">
        <f>COUNTA(Y2:Y2001)</f>
        <v>881</v>
      </c>
      <c r="T30" t="s">
        <v>829</v>
      </c>
      <c r="V30" t="str">
        <f t="shared" si="0"/>
        <v>Atmospheres  &lt;&lt;&lt;&gt;&gt;&gt; In. of Mercury (at 0 degrees C)</v>
      </c>
      <c r="W30" t="s">
        <v>823</v>
      </c>
      <c r="X30" t="s">
        <v>826</v>
      </c>
      <c r="Y30">
        <v>29.92</v>
      </c>
    </row>
    <row r="31" spans="1:25" ht="15">
      <c r="A31"/>
      <c r="B31" s="29">
        <v>0.015</v>
      </c>
      <c r="C31" s="24"/>
      <c r="D31" s="30">
        <v>0.38</v>
      </c>
      <c r="F31" s="31">
        <v>0.1285</v>
      </c>
      <c r="G31" s="32">
        <v>30</v>
      </c>
      <c r="L31" s="32" t="s">
        <v>89</v>
      </c>
      <c r="M31" s="31">
        <v>0.4688</v>
      </c>
      <c r="O31" s="31">
        <v>0.0236</v>
      </c>
      <c r="P31" s="33">
        <v>0.6</v>
      </c>
      <c r="Q31" s="31">
        <v>0.9252</v>
      </c>
      <c r="R31" s="33">
        <v>23.5</v>
      </c>
      <c r="V31" t="str">
        <f t="shared" si="0"/>
        <v>Atmospheres  &lt;&lt;&lt;&gt;&gt;&gt; Kgs/sq. cm </v>
      </c>
      <c r="W31" t="s">
        <v>823</v>
      </c>
      <c r="X31" t="s">
        <v>828</v>
      </c>
      <c r="Y31">
        <v>1.0333</v>
      </c>
    </row>
    <row r="32" spans="1:25" ht="15">
      <c r="A32" s="39" t="s">
        <v>775</v>
      </c>
      <c r="B32" s="29">
        <v>0.0156</v>
      </c>
      <c r="C32" s="24"/>
      <c r="D32" s="30"/>
      <c r="F32" s="31">
        <v>0.12</v>
      </c>
      <c r="G32" s="32">
        <v>31</v>
      </c>
      <c r="L32" s="32" t="s">
        <v>93</v>
      </c>
      <c r="M32" s="31">
        <v>0.4844</v>
      </c>
      <c r="O32" s="31">
        <v>0.0256</v>
      </c>
      <c r="P32" s="33">
        <v>0.65</v>
      </c>
      <c r="Q32" s="31">
        <v>0.9055</v>
      </c>
      <c r="R32" s="33">
        <v>23</v>
      </c>
      <c r="V32" t="str">
        <f t="shared" si="0"/>
        <v>Atmospheres  &lt;&lt;&lt;&gt;&gt;&gt; Kgs/sq. meter </v>
      </c>
      <c r="W32" t="s">
        <v>823</v>
      </c>
      <c r="X32" t="s">
        <v>830</v>
      </c>
      <c r="Y32">
        <v>10332</v>
      </c>
    </row>
    <row r="33" spans="1:25" ht="15">
      <c r="A33"/>
      <c r="B33" s="29">
        <v>0.0157</v>
      </c>
      <c r="C33" s="24"/>
      <c r="D33" s="30">
        <v>0.4</v>
      </c>
      <c r="F33" s="31">
        <v>0.116</v>
      </c>
      <c r="G33" s="32">
        <v>32</v>
      </c>
      <c r="L33" s="32" t="s">
        <v>96</v>
      </c>
      <c r="M33" s="31">
        <v>0.5</v>
      </c>
      <c r="O33" s="31">
        <v>0.0276</v>
      </c>
      <c r="P33" s="33">
        <v>0.7</v>
      </c>
      <c r="Q33" s="31">
        <v>0.8858</v>
      </c>
      <c r="R33" s="33">
        <v>22.5</v>
      </c>
      <c r="V33" t="str">
        <f t="shared" si="0"/>
        <v>Atmospheres  &lt;&lt;&lt;&gt;&gt;&gt; Pounds/sq. Inch </v>
      </c>
      <c r="W33" t="s">
        <v>823</v>
      </c>
      <c r="X33" t="s">
        <v>831</v>
      </c>
      <c r="Y33">
        <v>14.7</v>
      </c>
    </row>
    <row r="34" spans="1:25" ht="15">
      <c r="A34"/>
      <c r="B34" s="29">
        <v>0.016</v>
      </c>
      <c r="C34" s="24">
        <v>78</v>
      </c>
      <c r="D34" s="30"/>
      <c r="F34" s="31">
        <v>0.113</v>
      </c>
      <c r="G34" s="32">
        <v>33</v>
      </c>
      <c r="L34" s="32" t="s">
        <v>100</v>
      </c>
      <c r="M34" s="31">
        <v>0.5156</v>
      </c>
      <c r="O34" s="31">
        <v>0.0295</v>
      </c>
      <c r="P34" s="33">
        <v>0.75</v>
      </c>
      <c r="Q34" s="31">
        <v>0.8661</v>
      </c>
      <c r="R34" s="33">
        <v>22</v>
      </c>
      <c r="V34" t="str">
        <f t="shared" si="0"/>
        <v>Atmospheres  &lt;&lt;&lt;&gt;&gt;&gt; Ton/sq. Inch </v>
      </c>
      <c r="W34" t="s">
        <v>823</v>
      </c>
      <c r="X34" t="s">
        <v>832</v>
      </c>
      <c r="Y34">
        <v>0.007348</v>
      </c>
    </row>
    <row r="35" spans="1:25" ht="15">
      <c r="A35"/>
      <c r="B35" s="29">
        <v>0.0165</v>
      </c>
      <c r="C35" s="24"/>
      <c r="D35" s="30">
        <v>0.42</v>
      </c>
      <c r="F35" s="31">
        <v>0.111</v>
      </c>
      <c r="G35" s="32">
        <v>34</v>
      </c>
      <c r="L35" s="32" t="s">
        <v>102</v>
      </c>
      <c r="M35" s="31">
        <v>0.5312</v>
      </c>
      <c r="O35" s="31">
        <v>0.0315</v>
      </c>
      <c r="P35" s="33">
        <v>0.8</v>
      </c>
      <c r="Q35" s="31">
        <v>0.8465</v>
      </c>
      <c r="R35" s="33">
        <v>21.5</v>
      </c>
      <c r="V35" t="str">
        <f t="shared" si="0"/>
        <v>Atmospheres  &lt;&lt;&lt;&gt;&gt;&gt; Tons/sq. Foot </v>
      </c>
      <c r="W35" t="s">
        <v>823</v>
      </c>
      <c r="X35" t="s">
        <v>833</v>
      </c>
      <c r="Y35">
        <v>1.058</v>
      </c>
    </row>
    <row r="36" spans="1:25" ht="15">
      <c r="A36"/>
      <c r="B36" s="29">
        <v>0.0173</v>
      </c>
      <c r="C36" s="24"/>
      <c r="D36" s="30">
        <v>0.44</v>
      </c>
      <c r="F36" s="31">
        <v>0.11</v>
      </c>
      <c r="G36" s="32">
        <v>35</v>
      </c>
      <c r="L36" s="32" t="s">
        <v>104</v>
      </c>
      <c r="M36" s="31">
        <v>0.5469</v>
      </c>
      <c r="O36" s="31">
        <v>0.0335</v>
      </c>
      <c r="P36" s="33">
        <v>0.85</v>
      </c>
      <c r="Q36" s="31">
        <v>0.8268</v>
      </c>
      <c r="R36" s="33">
        <v>21</v>
      </c>
      <c r="V36" t="str">
        <f t="shared" si="0"/>
        <v>Barrels (oil)  &lt;&lt;&lt;&gt;&gt;&gt; Gallons (oil) </v>
      </c>
      <c r="W36" t="s">
        <v>834</v>
      </c>
      <c r="X36" t="s">
        <v>835</v>
      </c>
      <c r="Y36">
        <v>42</v>
      </c>
    </row>
    <row r="37" spans="1:25" ht="15">
      <c r="A37"/>
      <c r="B37" s="29">
        <v>0.0177</v>
      </c>
      <c r="C37" s="24"/>
      <c r="D37" s="30">
        <v>0.45</v>
      </c>
      <c r="F37" s="31">
        <v>0.1065</v>
      </c>
      <c r="G37" s="32">
        <v>36</v>
      </c>
      <c r="L37" s="32" t="s">
        <v>107</v>
      </c>
      <c r="M37" s="31">
        <v>0.5625</v>
      </c>
      <c r="O37" s="31">
        <v>0.0354</v>
      </c>
      <c r="P37" s="33">
        <v>0.9</v>
      </c>
      <c r="Q37" s="31">
        <v>0.8071</v>
      </c>
      <c r="R37" s="33">
        <v>20.5</v>
      </c>
      <c r="V37" t="str">
        <f t="shared" si="0"/>
        <v>Barrels (US dry)  &lt;&lt;&lt;&gt;&gt;&gt; Cubic. Inches </v>
      </c>
      <c r="W37" t="s">
        <v>836</v>
      </c>
      <c r="X37" t="s">
        <v>837</v>
      </c>
      <c r="Y37">
        <v>7056</v>
      </c>
    </row>
    <row r="38" spans="1:25" ht="15">
      <c r="A38"/>
      <c r="B38" s="29">
        <v>0.018</v>
      </c>
      <c r="C38" s="24">
        <v>77</v>
      </c>
      <c r="D38" s="30"/>
      <c r="F38" s="31">
        <v>0.10400000000000001</v>
      </c>
      <c r="G38" s="32">
        <v>37</v>
      </c>
      <c r="L38" s="32" t="s">
        <v>111</v>
      </c>
      <c r="M38" s="31">
        <v>0.5781</v>
      </c>
      <c r="O38" s="31">
        <v>0.0374</v>
      </c>
      <c r="P38" s="33">
        <v>0.95</v>
      </c>
      <c r="Q38" s="31">
        <v>0.7874</v>
      </c>
      <c r="R38" s="33">
        <v>20</v>
      </c>
      <c r="V38" t="str">
        <f t="shared" si="0"/>
        <v>Barrels (US dry)  &lt;&lt;&lt;&gt;&gt;&gt; Quarts (dry) </v>
      </c>
      <c r="W38" t="s">
        <v>836</v>
      </c>
      <c r="X38" t="s">
        <v>838</v>
      </c>
      <c r="Y38">
        <v>105</v>
      </c>
    </row>
    <row r="39" spans="1:25" ht="15">
      <c r="A39"/>
      <c r="B39" s="29">
        <v>0.0181</v>
      </c>
      <c r="C39" s="24"/>
      <c r="D39" s="30">
        <v>0.46</v>
      </c>
      <c r="F39" s="31">
        <v>0.1015</v>
      </c>
      <c r="G39" s="32">
        <v>38</v>
      </c>
      <c r="L39" s="32" t="s">
        <v>115</v>
      </c>
      <c r="M39" s="31">
        <v>0.5938</v>
      </c>
      <c r="O39" s="31">
        <v>0.0394</v>
      </c>
      <c r="P39" s="33">
        <v>1</v>
      </c>
      <c r="Q39" s="31">
        <v>0.7677</v>
      </c>
      <c r="R39" s="33">
        <v>19.5</v>
      </c>
      <c r="V39" t="str">
        <f t="shared" si="0"/>
        <v>Barrels (US, liquid)  &lt;&lt;&lt;&gt;&gt;&gt; Barrels (US, dry) </v>
      </c>
      <c r="W39" t="s">
        <v>839</v>
      </c>
      <c r="X39" t="s">
        <v>840</v>
      </c>
      <c r="Y39">
        <v>1.03125</v>
      </c>
    </row>
    <row r="40" spans="1:25" ht="15">
      <c r="A40"/>
      <c r="B40" s="29">
        <v>0.0189</v>
      </c>
      <c r="C40" s="24"/>
      <c r="D40" s="30">
        <v>0.48</v>
      </c>
      <c r="F40" s="31">
        <v>0.0995</v>
      </c>
      <c r="G40" s="32">
        <v>39</v>
      </c>
      <c r="L40" s="32" t="s">
        <v>118</v>
      </c>
      <c r="M40" s="31">
        <v>0.6094</v>
      </c>
      <c r="O40" s="31">
        <v>0.0413</v>
      </c>
      <c r="P40" s="33">
        <v>1.05</v>
      </c>
      <c r="Q40" s="31">
        <v>0.748</v>
      </c>
      <c r="R40" s="33">
        <v>19</v>
      </c>
      <c r="V40" t="str">
        <f t="shared" si="0"/>
        <v>Barrels (US, liquid)  &lt;&lt;&lt;&gt;&gt;&gt; Gallons </v>
      </c>
      <c r="W40" t="s">
        <v>839</v>
      </c>
      <c r="X40" t="s">
        <v>841</v>
      </c>
      <c r="Y40">
        <v>31.5</v>
      </c>
    </row>
    <row r="41" spans="1:25" ht="15">
      <c r="A41"/>
      <c r="B41" s="29">
        <v>0.0197</v>
      </c>
      <c r="C41" s="24"/>
      <c r="D41" s="30">
        <v>0.5</v>
      </c>
      <c r="F41" s="31">
        <v>0.098</v>
      </c>
      <c r="G41" s="32">
        <v>40</v>
      </c>
      <c r="L41" s="32" t="s">
        <v>120</v>
      </c>
      <c r="M41" s="31">
        <v>0.625</v>
      </c>
      <c r="O41" s="31">
        <v>0.043300000000000005</v>
      </c>
      <c r="P41" s="33">
        <v>1.1</v>
      </c>
      <c r="Q41" s="31">
        <v>0.7283</v>
      </c>
      <c r="R41" s="33">
        <v>18.5</v>
      </c>
      <c r="V41" t="str">
        <f t="shared" si="0"/>
        <v>Bars &lt;&lt;&lt;&gt;&gt;&gt; Pounds/sq. Inch </v>
      </c>
      <c r="W41" t="s">
        <v>842</v>
      </c>
      <c r="X41" t="s">
        <v>831</v>
      </c>
      <c r="Y41">
        <v>14.5</v>
      </c>
    </row>
    <row r="42" spans="1:25" ht="15">
      <c r="A42"/>
      <c r="B42" s="29">
        <v>0.02</v>
      </c>
      <c r="C42" s="24">
        <v>76</v>
      </c>
      <c r="D42" s="30"/>
      <c r="F42" s="31">
        <v>0.096</v>
      </c>
      <c r="G42" s="32">
        <v>41</v>
      </c>
      <c r="L42" s="32" t="s">
        <v>122</v>
      </c>
      <c r="M42" s="31">
        <v>0.6406</v>
      </c>
      <c r="O42" s="31">
        <v>0.0453</v>
      </c>
      <c r="P42" s="33">
        <v>1.15</v>
      </c>
      <c r="Q42" s="31">
        <v>0.7087</v>
      </c>
      <c r="R42" s="33">
        <v>18</v>
      </c>
      <c r="V42" t="str">
        <f t="shared" si="0"/>
        <v>Bars  &lt;&lt;&lt;&gt;&gt;&gt; Atmospheres </v>
      </c>
      <c r="W42" t="s">
        <v>843</v>
      </c>
      <c r="X42" t="s">
        <v>823</v>
      </c>
      <c r="Y42">
        <v>0.9869</v>
      </c>
    </row>
    <row r="43" spans="1:25" ht="15">
      <c r="A43"/>
      <c r="B43" s="29">
        <v>0.021</v>
      </c>
      <c r="C43" s="24">
        <v>75</v>
      </c>
      <c r="D43" s="30"/>
      <c r="F43" s="31">
        <v>0.0935</v>
      </c>
      <c r="G43" s="32">
        <v>42</v>
      </c>
      <c r="L43" s="32" t="s">
        <v>126</v>
      </c>
      <c r="M43" s="31">
        <v>0.6562</v>
      </c>
      <c r="O43" s="31">
        <v>0.0472</v>
      </c>
      <c r="P43" s="33">
        <v>1.2</v>
      </c>
      <c r="Q43" s="31">
        <v>0.6890000000000001</v>
      </c>
      <c r="R43" s="33">
        <v>17.5</v>
      </c>
      <c r="V43" t="str">
        <f t="shared" si="0"/>
        <v>Bars  &lt;&lt;&lt;&gt;&gt;&gt; Dynes/sq. cm </v>
      </c>
      <c r="W43" t="s">
        <v>843</v>
      </c>
      <c r="X43" t="s">
        <v>844</v>
      </c>
      <c r="Y43">
        <v>1000000</v>
      </c>
    </row>
    <row r="44" spans="1:25" ht="15">
      <c r="A44"/>
      <c r="B44" s="29">
        <v>0.0217</v>
      </c>
      <c r="C44" s="24"/>
      <c r="D44" s="30">
        <v>0.55</v>
      </c>
      <c r="F44" s="31">
        <v>0.089</v>
      </c>
      <c r="G44" s="32">
        <v>43</v>
      </c>
      <c r="L44" s="32" t="s">
        <v>129</v>
      </c>
      <c r="M44" s="31">
        <v>0.6719</v>
      </c>
      <c r="O44" s="31">
        <v>0.0492</v>
      </c>
      <c r="P44" s="33">
        <v>1.25</v>
      </c>
      <c r="Q44" s="31">
        <v>0.6693</v>
      </c>
      <c r="R44" s="33">
        <v>17</v>
      </c>
      <c r="V44" t="str">
        <f t="shared" si="0"/>
        <v>Bars  &lt;&lt;&lt;&gt;&gt;&gt; Kgs/sq. meter </v>
      </c>
      <c r="W44" t="s">
        <v>843</v>
      </c>
      <c r="X44" t="s">
        <v>830</v>
      </c>
      <c r="Y44">
        <v>10200</v>
      </c>
    </row>
    <row r="45" spans="1:25" ht="15">
      <c r="A45"/>
      <c r="B45" s="29">
        <v>0.0225</v>
      </c>
      <c r="C45" s="24">
        <v>74</v>
      </c>
      <c r="D45" s="30"/>
      <c r="F45" s="31">
        <v>0.08600000000000001</v>
      </c>
      <c r="G45" s="32">
        <v>44</v>
      </c>
      <c r="L45" s="32" t="s">
        <v>131</v>
      </c>
      <c r="M45" s="31">
        <v>0.6875</v>
      </c>
      <c r="O45" s="31">
        <v>0.0512</v>
      </c>
      <c r="P45" s="33">
        <v>1.3</v>
      </c>
      <c r="Q45" s="31">
        <v>0.6496</v>
      </c>
      <c r="R45" s="33">
        <v>16.5</v>
      </c>
      <c r="V45" t="str">
        <f t="shared" si="0"/>
        <v>Bars  &lt;&lt;&lt;&gt;&gt;&gt; Pounds/sq. Foot </v>
      </c>
      <c r="W45" t="s">
        <v>843</v>
      </c>
      <c r="X45" t="s">
        <v>845</v>
      </c>
      <c r="Y45">
        <v>2089</v>
      </c>
    </row>
    <row r="46" spans="1:25" ht="15">
      <c r="A46"/>
      <c r="B46" s="29">
        <v>0.0236</v>
      </c>
      <c r="C46" s="24"/>
      <c r="D46" s="30">
        <v>0.6</v>
      </c>
      <c r="F46" s="31">
        <v>0.082</v>
      </c>
      <c r="G46" s="32">
        <v>45</v>
      </c>
      <c r="L46" s="32" t="s">
        <v>134</v>
      </c>
      <c r="M46" s="31">
        <v>0.7031</v>
      </c>
      <c r="O46" s="31">
        <v>0.0531</v>
      </c>
      <c r="P46" s="33">
        <v>1.35</v>
      </c>
      <c r="Q46" s="31">
        <v>0.6299</v>
      </c>
      <c r="R46" s="33">
        <v>16</v>
      </c>
      <c r="V46" t="str">
        <f t="shared" si="0"/>
        <v>Bolt of cloth &lt;&lt;&lt;&gt;&gt;&gt; Ells</v>
      </c>
      <c r="W46" t="s">
        <v>846</v>
      </c>
      <c r="X46" t="s">
        <v>847</v>
      </c>
      <c r="Y46">
        <v>32</v>
      </c>
    </row>
    <row r="47" spans="1:25" ht="15">
      <c r="A47"/>
      <c r="B47" s="29">
        <v>0.024</v>
      </c>
      <c r="C47" s="24">
        <v>73</v>
      </c>
      <c r="D47" s="30"/>
      <c r="F47" s="31">
        <v>0.081</v>
      </c>
      <c r="G47" s="32">
        <v>46</v>
      </c>
      <c r="L47" s="32" t="s">
        <v>741</v>
      </c>
      <c r="M47" s="31">
        <v>0.7188</v>
      </c>
      <c r="O47" s="31">
        <v>0.0551</v>
      </c>
      <c r="P47" s="33">
        <v>1.4</v>
      </c>
      <c r="Q47" s="31">
        <v>0.6102</v>
      </c>
      <c r="R47" s="33">
        <v>15.5</v>
      </c>
      <c r="V47" t="str">
        <f t="shared" si="0"/>
        <v>Bolt of cloth &lt;&lt;&lt;&gt;&gt;&gt; Linear feet</v>
      </c>
      <c r="W47" t="s">
        <v>846</v>
      </c>
      <c r="X47" t="s">
        <v>848</v>
      </c>
      <c r="Y47">
        <v>120</v>
      </c>
    </row>
    <row r="48" spans="1:25" ht="15">
      <c r="A48"/>
      <c r="B48" s="29">
        <v>0.025</v>
      </c>
      <c r="C48" s="24">
        <v>72</v>
      </c>
      <c r="D48" s="30"/>
      <c r="F48" s="31">
        <v>0.0785</v>
      </c>
      <c r="G48" s="32">
        <v>47</v>
      </c>
      <c r="L48" s="32" t="s">
        <v>744</v>
      </c>
      <c r="M48" s="31">
        <v>0.7344</v>
      </c>
      <c r="O48" s="31">
        <v>0.057100000000000005</v>
      </c>
      <c r="P48" s="33">
        <v>1.45</v>
      </c>
      <c r="Q48" s="31">
        <v>0.5906</v>
      </c>
      <c r="R48" s="33">
        <v>15</v>
      </c>
      <c r="V48" t="str">
        <f t="shared" si="0"/>
        <v>Bolt of cloth &lt;&lt;&lt;&gt;&gt;&gt; Meters</v>
      </c>
      <c r="W48" t="s">
        <v>846</v>
      </c>
      <c r="X48" t="s">
        <v>12</v>
      </c>
      <c r="Y48">
        <v>36.576</v>
      </c>
    </row>
    <row r="49" spans="1:25" ht="15">
      <c r="A49"/>
      <c r="B49" s="29">
        <v>0.0256</v>
      </c>
      <c r="C49" s="24"/>
      <c r="D49" s="30">
        <v>0.65</v>
      </c>
      <c r="F49" s="31">
        <v>0.076</v>
      </c>
      <c r="G49" s="32">
        <v>48</v>
      </c>
      <c r="L49" s="32" t="s">
        <v>747</v>
      </c>
      <c r="M49" s="31">
        <v>0.75</v>
      </c>
      <c r="O49" s="31">
        <v>0.0591</v>
      </c>
      <c r="P49" s="33">
        <v>1.5</v>
      </c>
      <c r="Q49" s="31">
        <v>0.5709</v>
      </c>
      <c r="R49" s="33">
        <v>14.5</v>
      </c>
      <c r="V49" t="str">
        <f t="shared" si="0"/>
        <v>BTU  &lt;&lt;&lt;&gt;&gt;&gt; Ergs </v>
      </c>
      <c r="W49" t="s">
        <v>849</v>
      </c>
      <c r="X49" t="s">
        <v>850</v>
      </c>
      <c r="Y49">
        <v>10600000000</v>
      </c>
    </row>
    <row r="50" spans="1:25" ht="15">
      <c r="A50"/>
      <c r="B50" s="29">
        <v>0.026</v>
      </c>
      <c r="C50" s="24">
        <v>71</v>
      </c>
      <c r="D50" s="30"/>
      <c r="F50" s="31">
        <v>0.073</v>
      </c>
      <c r="G50" s="32">
        <v>49</v>
      </c>
      <c r="L50" s="32" t="s">
        <v>750</v>
      </c>
      <c r="M50" s="31">
        <v>0.7656</v>
      </c>
      <c r="O50" s="31">
        <v>0.061000000000000006</v>
      </c>
      <c r="P50" s="33">
        <v>1.55</v>
      </c>
      <c r="Q50" s="31">
        <v>0.5512</v>
      </c>
      <c r="R50" s="33">
        <v>14</v>
      </c>
      <c r="V50" t="str">
        <f t="shared" si="0"/>
        <v>BTU  &lt;&lt;&lt;&gt;&gt;&gt; Foot-lbs </v>
      </c>
      <c r="W50" t="s">
        <v>849</v>
      </c>
      <c r="X50" t="s">
        <v>851</v>
      </c>
      <c r="Y50">
        <v>778.3</v>
      </c>
    </row>
    <row r="51" spans="1:25" ht="15">
      <c r="A51"/>
      <c r="B51" s="29">
        <v>0.0276</v>
      </c>
      <c r="C51" s="24"/>
      <c r="D51" s="30">
        <v>0.7</v>
      </c>
      <c r="F51" s="31">
        <v>0.07</v>
      </c>
      <c r="G51" s="32">
        <v>50</v>
      </c>
      <c r="L51" s="32" t="s">
        <v>753</v>
      </c>
      <c r="M51" s="31">
        <v>0.7812</v>
      </c>
      <c r="O51" s="31">
        <v>0.063</v>
      </c>
      <c r="P51" s="33">
        <v>1.6</v>
      </c>
      <c r="Q51" s="31">
        <v>0.5315</v>
      </c>
      <c r="R51" s="33">
        <v>13.5</v>
      </c>
      <c r="V51" t="str">
        <f t="shared" si="0"/>
        <v>BTU  &lt;&lt;&lt;&gt;&gt;&gt; Gram-Calories </v>
      </c>
      <c r="W51" t="s">
        <v>849</v>
      </c>
      <c r="X51" t="s">
        <v>852</v>
      </c>
      <c r="Y51">
        <v>252</v>
      </c>
    </row>
    <row r="52" spans="1:25" ht="15">
      <c r="A52"/>
      <c r="B52" s="29">
        <v>0.028</v>
      </c>
      <c r="C52" s="24">
        <v>70</v>
      </c>
      <c r="D52" s="30"/>
      <c r="F52" s="31">
        <v>0.067</v>
      </c>
      <c r="G52" s="32">
        <v>51</v>
      </c>
      <c r="L52" s="32" t="s">
        <v>755</v>
      </c>
      <c r="M52" s="31">
        <v>0.7969</v>
      </c>
      <c r="O52" s="31">
        <v>0.065</v>
      </c>
      <c r="P52" s="33">
        <v>1.65</v>
      </c>
      <c r="Q52" s="31">
        <v>0.5118</v>
      </c>
      <c r="R52" s="33">
        <v>13</v>
      </c>
      <c r="V52" t="str">
        <f t="shared" si="0"/>
        <v>BTU  &lt;&lt;&lt;&gt;&gt;&gt; HorsePower-Hours </v>
      </c>
      <c r="W52" t="s">
        <v>849</v>
      </c>
      <c r="X52" t="s">
        <v>853</v>
      </c>
      <c r="Y52">
        <v>0.0003931</v>
      </c>
    </row>
    <row r="53" spans="1:25" ht="15">
      <c r="A53"/>
      <c r="B53" s="29">
        <v>0.0292</v>
      </c>
      <c r="C53" s="24">
        <v>69</v>
      </c>
      <c r="D53" s="30"/>
      <c r="F53" s="31">
        <v>0.0635</v>
      </c>
      <c r="G53" s="32">
        <v>52</v>
      </c>
      <c r="L53" s="32" t="s">
        <v>758</v>
      </c>
      <c r="M53" s="31">
        <v>0.8125</v>
      </c>
      <c r="O53" s="31">
        <v>0.0669</v>
      </c>
      <c r="P53" s="33">
        <v>1.7</v>
      </c>
      <c r="Q53" s="31">
        <v>0.4921</v>
      </c>
      <c r="R53" s="33">
        <v>12.5</v>
      </c>
      <c r="V53" t="str">
        <f t="shared" si="0"/>
        <v>BTU  &lt;&lt;&lt;&gt;&gt;&gt; Joules </v>
      </c>
      <c r="W53" t="s">
        <v>849</v>
      </c>
      <c r="X53" t="s">
        <v>854</v>
      </c>
      <c r="Y53">
        <v>1054.8</v>
      </c>
    </row>
    <row r="54" spans="1:25" ht="15">
      <c r="A54"/>
      <c r="B54" s="29">
        <v>0.0295</v>
      </c>
      <c r="C54" s="24"/>
      <c r="D54" s="30">
        <v>0.75</v>
      </c>
      <c r="F54" s="31">
        <v>0.059500000000000004</v>
      </c>
      <c r="G54" s="32">
        <v>53</v>
      </c>
      <c r="L54" s="32" t="s">
        <v>763</v>
      </c>
      <c r="M54" s="31">
        <v>0.8281</v>
      </c>
      <c r="O54" s="31">
        <v>0.0689</v>
      </c>
      <c r="P54" s="33">
        <v>1.75</v>
      </c>
      <c r="Q54" s="31">
        <v>0.4724</v>
      </c>
      <c r="R54" s="33">
        <v>12</v>
      </c>
      <c r="V54" t="str">
        <f t="shared" si="0"/>
        <v>BTU  &lt;&lt;&lt;&gt;&gt;&gt; Kilogram-Calories </v>
      </c>
      <c r="W54" t="s">
        <v>849</v>
      </c>
      <c r="X54" t="s">
        <v>855</v>
      </c>
      <c r="Y54">
        <v>0.252</v>
      </c>
    </row>
    <row r="55" spans="1:25" ht="15">
      <c r="A55"/>
      <c r="B55" s="29">
        <v>0.031</v>
      </c>
      <c r="C55" s="24">
        <v>68</v>
      </c>
      <c r="D55" s="30"/>
      <c r="F55" s="31">
        <v>0.055</v>
      </c>
      <c r="G55" s="32">
        <v>54</v>
      </c>
      <c r="L55" s="32" t="s">
        <v>765</v>
      </c>
      <c r="M55" s="31">
        <v>0.8438</v>
      </c>
      <c r="O55" s="31">
        <v>0.0709</v>
      </c>
      <c r="P55" s="33">
        <v>1.8</v>
      </c>
      <c r="Q55" s="31">
        <v>0.4528</v>
      </c>
      <c r="R55" s="33">
        <v>11.5</v>
      </c>
      <c r="V55" t="str">
        <f t="shared" si="0"/>
        <v>BTU  &lt;&lt;&lt;&gt;&gt;&gt; Kilogram-meters </v>
      </c>
      <c r="W55" t="s">
        <v>849</v>
      </c>
      <c r="X55" t="s">
        <v>856</v>
      </c>
      <c r="Y55">
        <v>107.5</v>
      </c>
    </row>
    <row r="56" spans="1:25" ht="15">
      <c r="A56" s="39" t="s">
        <v>776</v>
      </c>
      <c r="B56" s="29">
        <v>0.0312</v>
      </c>
      <c r="C56" s="24"/>
      <c r="D56" s="30"/>
      <c r="F56" s="31">
        <v>0.052000000000000005</v>
      </c>
      <c r="G56" s="32">
        <v>55</v>
      </c>
      <c r="L56" s="32" t="s">
        <v>768</v>
      </c>
      <c r="M56" s="31">
        <v>0.8594</v>
      </c>
      <c r="O56" s="31">
        <v>0.0728</v>
      </c>
      <c r="P56" s="33">
        <v>1.85</v>
      </c>
      <c r="Q56" s="31">
        <v>0.4331</v>
      </c>
      <c r="R56" s="33">
        <v>11</v>
      </c>
      <c r="V56" t="str">
        <f t="shared" si="0"/>
        <v>BTU  &lt;&lt;&lt;&gt;&gt;&gt; Kilowatt-Hours </v>
      </c>
      <c r="W56" t="s">
        <v>849</v>
      </c>
      <c r="X56" t="s">
        <v>857</v>
      </c>
      <c r="Y56">
        <v>0.0002928</v>
      </c>
    </row>
    <row r="57" spans="1:25" ht="15">
      <c r="A57"/>
      <c r="B57" s="29">
        <v>0.0315</v>
      </c>
      <c r="C57" s="24"/>
      <c r="D57" s="30">
        <v>0.8</v>
      </c>
      <c r="F57" s="31">
        <v>0.0465</v>
      </c>
      <c r="G57" s="32">
        <v>56</v>
      </c>
      <c r="L57" s="32" t="s">
        <v>770</v>
      </c>
      <c r="M57" s="31">
        <v>0.875</v>
      </c>
      <c r="O57" s="31">
        <v>0.0748</v>
      </c>
      <c r="P57" s="33">
        <v>1.9</v>
      </c>
      <c r="Q57" s="31">
        <v>0.4134</v>
      </c>
      <c r="R57" s="33">
        <v>10.5</v>
      </c>
      <c r="V57" t="str">
        <f t="shared" si="0"/>
        <v>BTU/Hour  &lt;&lt;&lt;&gt;&gt;&gt; Foot-pounds/Second </v>
      </c>
      <c r="W57" t="s">
        <v>858</v>
      </c>
      <c r="X57" t="s">
        <v>138</v>
      </c>
      <c r="Y57">
        <v>0.2162</v>
      </c>
    </row>
    <row r="58" spans="1:25" ht="15">
      <c r="A58"/>
      <c r="B58" s="29">
        <v>0.032</v>
      </c>
      <c r="C58" s="24">
        <v>67</v>
      </c>
      <c r="D58" s="30"/>
      <c r="F58" s="31">
        <v>0.043000000000000003</v>
      </c>
      <c r="G58" s="32">
        <v>57</v>
      </c>
      <c r="L58" s="32" t="s">
        <v>773</v>
      </c>
      <c r="M58" s="31">
        <v>0.8906</v>
      </c>
      <c r="O58" s="31">
        <v>0.07680000000000001</v>
      </c>
      <c r="P58" s="33">
        <v>1.95</v>
      </c>
      <c r="Q58" s="31">
        <v>0.3937</v>
      </c>
      <c r="R58" s="33">
        <v>10</v>
      </c>
      <c r="V58" t="str">
        <f t="shared" si="0"/>
        <v>BTU/Hour  &lt;&lt;&lt;&gt;&gt;&gt; Gram-cal/Second </v>
      </c>
      <c r="W58" t="s">
        <v>858</v>
      </c>
      <c r="X58" t="s">
        <v>139</v>
      </c>
      <c r="Y58">
        <v>0.07</v>
      </c>
    </row>
    <row r="59" spans="1:25" ht="15">
      <c r="A59"/>
      <c r="B59" s="29">
        <v>0.033</v>
      </c>
      <c r="C59" s="24">
        <v>66</v>
      </c>
      <c r="D59" s="30"/>
      <c r="F59" s="31">
        <v>0.042</v>
      </c>
      <c r="G59" s="32">
        <v>58</v>
      </c>
      <c r="L59" s="32" t="s">
        <v>57</v>
      </c>
      <c r="M59" s="31">
        <v>0.9062</v>
      </c>
      <c r="O59" s="31">
        <v>0.0787</v>
      </c>
      <c r="P59" s="33">
        <v>2</v>
      </c>
      <c r="Q59" s="31">
        <v>0.3898</v>
      </c>
      <c r="R59" s="33">
        <v>9.9</v>
      </c>
      <c r="V59" t="str">
        <f t="shared" si="0"/>
        <v>BTU/Hour  &lt;&lt;&lt;&gt;&gt;&gt; HorsePower-Hours </v>
      </c>
      <c r="W59" t="s">
        <v>858</v>
      </c>
      <c r="X59" t="s">
        <v>853</v>
      </c>
      <c r="Y59">
        <v>0.0003929</v>
      </c>
    </row>
    <row r="60" spans="1:25" ht="15">
      <c r="A60"/>
      <c r="B60" s="29">
        <v>0.0335</v>
      </c>
      <c r="C60" s="24"/>
      <c r="D60" s="30">
        <v>0.85</v>
      </c>
      <c r="F60" s="31">
        <v>0.041</v>
      </c>
      <c r="G60" s="32">
        <v>59</v>
      </c>
      <c r="L60" s="32" t="s">
        <v>60</v>
      </c>
      <c r="M60" s="31">
        <v>0.9219</v>
      </c>
      <c r="O60" s="31">
        <v>0.08070000000000001</v>
      </c>
      <c r="P60" s="33">
        <v>2.05</v>
      </c>
      <c r="Q60" s="31">
        <v>0.3858</v>
      </c>
      <c r="R60" s="33">
        <v>9.8</v>
      </c>
      <c r="V60" t="str">
        <f t="shared" si="0"/>
        <v>BTU/Hour  &lt;&lt;&lt;&gt;&gt;&gt; Watts </v>
      </c>
      <c r="W60" t="s">
        <v>858</v>
      </c>
      <c r="X60" t="s">
        <v>140</v>
      </c>
      <c r="Y60">
        <v>0.2931</v>
      </c>
    </row>
    <row r="61" spans="1:25" ht="15">
      <c r="A61"/>
      <c r="B61" s="29">
        <v>0.035</v>
      </c>
      <c r="C61" s="24">
        <v>65</v>
      </c>
      <c r="D61" s="30"/>
      <c r="F61" s="31">
        <v>0.04</v>
      </c>
      <c r="G61" s="32">
        <v>60</v>
      </c>
      <c r="L61" s="32" t="s">
        <v>62</v>
      </c>
      <c r="M61" s="31">
        <v>0.9375</v>
      </c>
      <c r="O61" s="31">
        <v>0.08270000000000001</v>
      </c>
      <c r="P61" s="33">
        <v>2.1</v>
      </c>
      <c r="Q61" s="31">
        <v>0.3839</v>
      </c>
      <c r="R61" s="33">
        <v>9.75</v>
      </c>
      <c r="V61" t="str">
        <f t="shared" si="0"/>
        <v>BTU/Minute  &lt;&lt;&lt;&gt;&gt;&gt; Foot-lbs/Second </v>
      </c>
      <c r="W61" t="s">
        <v>141</v>
      </c>
      <c r="X61" t="s">
        <v>142</v>
      </c>
      <c r="Y61">
        <v>12.96</v>
      </c>
    </row>
    <row r="62" spans="1:25" ht="15">
      <c r="A62"/>
      <c r="B62" s="29">
        <v>0.0354</v>
      </c>
      <c r="C62" s="24"/>
      <c r="D62" s="30">
        <v>0.9</v>
      </c>
      <c r="F62" s="31">
        <v>0.039</v>
      </c>
      <c r="G62" s="32">
        <v>61</v>
      </c>
      <c r="L62" s="32" t="s">
        <v>64</v>
      </c>
      <c r="M62" s="31">
        <v>0.9531</v>
      </c>
      <c r="O62" s="31">
        <v>0.08460000000000001</v>
      </c>
      <c r="P62" s="33">
        <v>2.15</v>
      </c>
      <c r="Q62" s="31">
        <v>0.3819</v>
      </c>
      <c r="R62" s="33">
        <v>9.7</v>
      </c>
      <c r="V62" t="str">
        <f t="shared" si="0"/>
        <v>BTU/Minute  &lt;&lt;&lt;&gt;&gt;&gt; HorsePower </v>
      </c>
      <c r="W62" t="s">
        <v>141</v>
      </c>
      <c r="X62" t="s">
        <v>143</v>
      </c>
      <c r="Y62">
        <v>0.02356</v>
      </c>
    </row>
    <row r="63" spans="1:25" ht="15">
      <c r="A63"/>
      <c r="B63" s="29">
        <v>0.036</v>
      </c>
      <c r="C63" s="24">
        <v>64</v>
      </c>
      <c r="D63" s="30"/>
      <c r="F63" s="31">
        <v>0.038</v>
      </c>
      <c r="G63" s="32">
        <v>62</v>
      </c>
      <c r="L63" s="32" t="s">
        <v>67</v>
      </c>
      <c r="M63" s="31">
        <v>0.9688</v>
      </c>
      <c r="O63" s="31">
        <v>0.08660000000000001</v>
      </c>
      <c r="P63" s="33">
        <v>2.2</v>
      </c>
      <c r="Q63" s="31">
        <v>0.378</v>
      </c>
      <c r="R63" s="33">
        <v>9.6</v>
      </c>
      <c r="V63" t="str">
        <f t="shared" si="0"/>
        <v>BTU/Minute  &lt;&lt;&lt;&gt;&gt;&gt; Kilowatts </v>
      </c>
      <c r="W63" t="s">
        <v>141</v>
      </c>
      <c r="X63" t="s">
        <v>144</v>
      </c>
      <c r="Y63">
        <v>0.01757</v>
      </c>
    </row>
    <row r="64" spans="1:25" ht="15">
      <c r="A64"/>
      <c r="B64" s="29">
        <v>0.037</v>
      </c>
      <c r="C64" s="24">
        <v>63</v>
      </c>
      <c r="D64" s="30"/>
      <c r="F64" s="31">
        <v>0.037</v>
      </c>
      <c r="G64" s="32">
        <v>63</v>
      </c>
      <c r="L64" s="32" t="s">
        <v>72</v>
      </c>
      <c r="M64" s="31">
        <v>0.9844</v>
      </c>
      <c r="O64" s="31">
        <v>0.0886</v>
      </c>
      <c r="P64" s="33">
        <v>2.25</v>
      </c>
      <c r="Q64" s="31">
        <v>0.374</v>
      </c>
      <c r="R64" s="33">
        <v>9.5</v>
      </c>
      <c r="V64" t="str">
        <f t="shared" si="0"/>
        <v>BTU/Minute  &lt;&lt;&lt;&gt;&gt;&gt; Watts </v>
      </c>
      <c r="W64" t="s">
        <v>141</v>
      </c>
      <c r="X64" t="s">
        <v>140</v>
      </c>
      <c r="Y64">
        <v>17.57</v>
      </c>
    </row>
    <row r="65" spans="1:25" ht="15">
      <c r="A65"/>
      <c r="B65" s="29">
        <v>0.0374</v>
      </c>
      <c r="C65" s="24"/>
      <c r="D65" s="30">
        <v>0.95</v>
      </c>
      <c r="F65" s="31">
        <v>0.036</v>
      </c>
      <c r="G65" s="32">
        <v>64</v>
      </c>
      <c r="L65" s="32" t="s">
        <v>74</v>
      </c>
      <c r="M65" s="31">
        <v>1</v>
      </c>
      <c r="O65" s="31">
        <v>0.0906</v>
      </c>
      <c r="P65" s="33">
        <v>2.3</v>
      </c>
      <c r="Q65" s="31">
        <v>0.3701</v>
      </c>
      <c r="R65" s="33">
        <v>9.4</v>
      </c>
      <c r="V65" t="str">
        <f t="shared" si="0"/>
        <v>BTU/Square Foot/Minute  &lt;&lt;&lt;&gt;&gt;&gt; watts/Square in </v>
      </c>
      <c r="W65" t="s">
        <v>145</v>
      </c>
      <c r="X65" t="s">
        <v>146</v>
      </c>
      <c r="Y65">
        <v>0.1221</v>
      </c>
    </row>
    <row r="66" spans="1:25" ht="15">
      <c r="A66"/>
      <c r="B66" s="29">
        <v>0.038</v>
      </c>
      <c r="C66" s="24">
        <v>62</v>
      </c>
      <c r="D66" s="30"/>
      <c r="F66" s="31">
        <v>0.035</v>
      </c>
      <c r="G66" s="32">
        <v>65</v>
      </c>
      <c r="L66" s="32" t="s">
        <v>77</v>
      </c>
      <c r="M66" s="31">
        <v>1.0156</v>
      </c>
      <c r="O66" s="31">
        <v>0.0925</v>
      </c>
      <c r="P66" s="33">
        <v>2.35</v>
      </c>
      <c r="Q66" s="31">
        <v>0.3661</v>
      </c>
      <c r="R66" s="33">
        <v>9.3</v>
      </c>
      <c r="V66" t="str">
        <f t="shared" si="0"/>
        <v>Bushels  &lt;&lt;&lt;&gt;&gt;&gt; Cubic Feet </v>
      </c>
      <c r="W66" t="s">
        <v>147</v>
      </c>
      <c r="X66" t="s">
        <v>809</v>
      </c>
      <c r="Y66">
        <v>1.2445</v>
      </c>
    </row>
    <row r="67" spans="1:25" ht="15">
      <c r="A67"/>
      <c r="B67" s="29">
        <v>0.039</v>
      </c>
      <c r="C67" s="24">
        <v>61</v>
      </c>
      <c r="D67" s="30"/>
      <c r="F67" s="31">
        <v>0.033</v>
      </c>
      <c r="G67" s="32">
        <v>66</v>
      </c>
      <c r="L67" s="32" t="s">
        <v>79</v>
      </c>
      <c r="M67" s="31">
        <v>1.0312</v>
      </c>
      <c r="O67" s="31">
        <v>0.0945</v>
      </c>
      <c r="P67" s="33">
        <v>2.4</v>
      </c>
      <c r="Q67" s="31">
        <v>0.3642</v>
      </c>
      <c r="R67" s="33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147</v>
      </c>
      <c r="X67" t="s">
        <v>148</v>
      </c>
      <c r="Y67">
        <v>2150.4</v>
      </c>
    </row>
    <row r="68" spans="1:25" ht="15">
      <c r="A68"/>
      <c r="B68" s="29">
        <v>0.0394</v>
      </c>
      <c r="C68" s="24"/>
      <c r="D68" s="30">
        <v>1</v>
      </c>
      <c r="F68" s="31">
        <v>0.032</v>
      </c>
      <c r="G68" s="32">
        <v>67</v>
      </c>
      <c r="L68" s="32" t="s">
        <v>82</v>
      </c>
      <c r="M68" s="31">
        <v>1.0469</v>
      </c>
      <c r="O68" s="31">
        <v>0.0965</v>
      </c>
      <c r="P68" s="33">
        <v>2.45</v>
      </c>
      <c r="Q68" s="31">
        <v>0.3622</v>
      </c>
      <c r="R68" s="33">
        <v>9.2</v>
      </c>
      <c r="V68" t="str">
        <f t="shared" si="1"/>
        <v>Bushels  &lt;&lt;&lt;&gt;&gt;&gt; Cubic Meters </v>
      </c>
      <c r="W68" t="s">
        <v>147</v>
      </c>
      <c r="X68" t="s">
        <v>149</v>
      </c>
      <c r="Y68">
        <v>0.03524</v>
      </c>
    </row>
    <row r="69" spans="2:25" ht="15">
      <c r="B69" s="40">
        <v>0.04</v>
      </c>
      <c r="C69" s="41">
        <v>60</v>
      </c>
      <c r="F69" s="31">
        <v>0.031</v>
      </c>
      <c r="G69" s="32">
        <v>68</v>
      </c>
      <c r="L69" s="32" t="s">
        <v>84</v>
      </c>
      <c r="M69" s="31">
        <v>1.0625</v>
      </c>
      <c r="O69" s="31">
        <v>0.0984</v>
      </c>
      <c r="P69" s="33">
        <v>2.5</v>
      </c>
      <c r="Q69" s="31">
        <v>0.3583</v>
      </c>
      <c r="R69" s="33">
        <v>9.1</v>
      </c>
      <c r="V69" t="str">
        <f t="shared" si="1"/>
        <v>Bushels  &lt;&lt;&lt;&gt;&gt;&gt; Liters </v>
      </c>
      <c r="W69" t="s">
        <v>147</v>
      </c>
      <c r="X69" t="s">
        <v>150</v>
      </c>
      <c r="Y69">
        <v>35.24</v>
      </c>
    </row>
    <row r="70" spans="2:25" ht="15">
      <c r="B70" s="40">
        <v>0.041</v>
      </c>
      <c r="C70" s="41">
        <v>59</v>
      </c>
      <c r="F70" s="31">
        <v>0.0292</v>
      </c>
      <c r="G70" s="32">
        <v>69</v>
      </c>
      <c r="L70" s="32" t="s">
        <v>87</v>
      </c>
      <c r="M70" s="31">
        <v>1.0781</v>
      </c>
      <c r="O70" s="31">
        <v>0.1024</v>
      </c>
      <c r="P70" s="33">
        <v>2.6</v>
      </c>
      <c r="Q70" s="31">
        <v>0.3543</v>
      </c>
      <c r="R70" s="33">
        <v>9</v>
      </c>
      <c r="V70" t="str">
        <f t="shared" si="1"/>
        <v>Bushels  &lt;&lt;&lt;&gt;&gt;&gt; Pecks </v>
      </c>
      <c r="W70" t="s">
        <v>147</v>
      </c>
      <c r="X70" t="s">
        <v>151</v>
      </c>
      <c r="Y70">
        <v>4</v>
      </c>
    </row>
    <row r="71" spans="2:25" ht="15">
      <c r="B71" s="40">
        <v>0.0413</v>
      </c>
      <c r="D71" s="1">
        <v>1.05</v>
      </c>
      <c r="F71" s="31">
        <v>0.028</v>
      </c>
      <c r="G71" s="32">
        <v>70</v>
      </c>
      <c r="L71" s="32" t="s">
        <v>92</v>
      </c>
      <c r="M71" s="31">
        <v>1.0938</v>
      </c>
      <c r="O71" s="31">
        <v>0.1063</v>
      </c>
      <c r="P71" s="33">
        <v>2.7</v>
      </c>
      <c r="Q71" s="31">
        <v>0.3504</v>
      </c>
      <c r="R71" s="33">
        <v>8.9</v>
      </c>
      <c r="V71" t="str">
        <f t="shared" si="1"/>
        <v>Bushels  &lt;&lt;&lt;&gt;&gt;&gt; Pint (dry) </v>
      </c>
      <c r="W71" t="s">
        <v>147</v>
      </c>
      <c r="X71" t="s">
        <v>152</v>
      </c>
      <c r="Y71">
        <v>64</v>
      </c>
    </row>
    <row r="72" spans="2:25" ht="15">
      <c r="B72" s="40">
        <v>0.042</v>
      </c>
      <c r="C72" s="41">
        <v>58</v>
      </c>
      <c r="F72" s="31">
        <v>0.026</v>
      </c>
      <c r="G72" s="32">
        <v>71</v>
      </c>
      <c r="L72" s="32" t="s">
        <v>95</v>
      </c>
      <c r="M72" s="31">
        <v>1.1094</v>
      </c>
      <c r="O72" s="31">
        <v>0.1083</v>
      </c>
      <c r="P72" s="33">
        <v>2.75</v>
      </c>
      <c r="Q72" s="31">
        <v>0.34650000000000003</v>
      </c>
      <c r="R72" s="33">
        <v>8.8</v>
      </c>
      <c r="V72" t="str">
        <f t="shared" si="1"/>
        <v>Bushels  &lt;&lt;&lt;&gt;&gt;&gt; Quarts (dry) </v>
      </c>
      <c r="W72" t="s">
        <v>147</v>
      </c>
      <c r="X72" t="s">
        <v>838</v>
      </c>
      <c r="Y72">
        <v>32</v>
      </c>
    </row>
    <row r="73" spans="2:25" ht="15">
      <c r="B73" s="40">
        <v>0.043000000000000003</v>
      </c>
      <c r="C73" s="41">
        <v>57</v>
      </c>
      <c r="F73" s="31">
        <v>0.025</v>
      </c>
      <c r="G73" s="32">
        <v>72</v>
      </c>
      <c r="L73" s="32" t="s">
        <v>98</v>
      </c>
      <c r="M73" s="31">
        <v>1.125</v>
      </c>
      <c r="O73" s="31">
        <v>0.1102</v>
      </c>
      <c r="P73" s="33">
        <v>2.8</v>
      </c>
      <c r="Q73" s="31">
        <v>0.34450000000000003</v>
      </c>
      <c r="R73" s="33">
        <v>8.75</v>
      </c>
      <c r="V73" t="str">
        <f t="shared" si="1"/>
        <v>Calorie  &lt;&lt;&lt;&gt;&gt;&gt; HorsePower-hour </v>
      </c>
      <c r="W73" t="s">
        <v>153</v>
      </c>
      <c r="X73" t="s">
        <v>154</v>
      </c>
      <c r="Y73">
        <v>1.56E-06</v>
      </c>
    </row>
    <row r="74" spans="2:25" ht="15">
      <c r="B74" s="40">
        <v>0.043300000000000005</v>
      </c>
      <c r="D74" s="1">
        <v>1.1</v>
      </c>
      <c r="F74" s="31">
        <v>0.024</v>
      </c>
      <c r="G74" s="32">
        <v>73</v>
      </c>
      <c r="L74" s="32" t="s">
        <v>101</v>
      </c>
      <c r="M74" s="31">
        <v>1.1406</v>
      </c>
      <c r="O74" s="31">
        <v>0.1142</v>
      </c>
      <c r="P74" s="33">
        <v>2.9</v>
      </c>
      <c r="Q74" s="31">
        <v>0.3425</v>
      </c>
      <c r="R74" s="33">
        <v>8.7</v>
      </c>
      <c r="V74" t="str">
        <f t="shared" si="1"/>
        <v>Calorie  &lt;&lt;&lt;&gt;&gt;&gt; HorsePower-hour (metric) </v>
      </c>
      <c r="W74" t="s">
        <v>153</v>
      </c>
      <c r="X74" t="s">
        <v>155</v>
      </c>
      <c r="Y74">
        <v>1.58E-06</v>
      </c>
    </row>
    <row r="75" spans="2:25" ht="15">
      <c r="B75" s="40">
        <v>0.0453</v>
      </c>
      <c r="D75" s="1">
        <v>1.15</v>
      </c>
      <c r="F75" s="31">
        <v>0.0225</v>
      </c>
      <c r="G75" s="32">
        <v>74</v>
      </c>
      <c r="L75" s="32" t="s">
        <v>103</v>
      </c>
      <c r="M75" s="31">
        <v>1.1562</v>
      </c>
      <c r="O75" s="31">
        <v>0.1181</v>
      </c>
      <c r="P75" s="33">
        <v>3</v>
      </c>
      <c r="Q75" s="31">
        <v>0.3386</v>
      </c>
      <c r="R75" s="33">
        <v>8.6</v>
      </c>
      <c r="V75" t="str">
        <f t="shared" si="1"/>
        <v>Calorie  &lt;&lt;&lt;&gt;&gt;&gt; Joule </v>
      </c>
      <c r="W75" t="s">
        <v>153</v>
      </c>
      <c r="X75" t="s">
        <v>156</v>
      </c>
      <c r="Y75">
        <v>4.1868</v>
      </c>
    </row>
    <row r="76" spans="2:25" ht="15">
      <c r="B76" s="40">
        <v>0.0465</v>
      </c>
      <c r="C76" s="41">
        <v>56</v>
      </c>
      <c r="F76" s="31">
        <v>0.021</v>
      </c>
      <c r="G76" s="32">
        <v>75</v>
      </c>
      <c r="L76" s="32" t="s">
        <v>106</v>
      </c>
      <c r="M76" s="31">
        <v>1.1719</v>
      </c>
      <c r="O76" s="31">
        <v>0.122</v>
      </c>
      <c r="P76" s="33">
        <v>3.1</v>
      </c>
      <c r="Q76" s="31">
        <v>0.3346</v>
      </c>
      <c r="R76" s="33">
        <v>8.5</v>
      </c>
      <c r="V76" t="str">
        <f t="shared" si="1"/>
        <v>Calorie  &lt;&lt;&lt;&gt;&gt;&gt; Kilowatt-hour </v>
      </c>
      <c r="W76" t="s">
        <v>153</v>
      </c>
      <c r="X76" t="s">
        <v>157</v>
      </c>
      <c r="Y76">
        <v>1.16E-06</v>
      </c>
    </row>
    <row r="77" spans="1:25" ht="15">
      <c r="A77" s="24" t="s">
        <v>68</v>
      </c>
      <c r="B77" s="40">
        <v>0.046900000000000004</v>
      </c>
      <c r="F77" s="31">
        <v>0.02</v>
      </c>
      <c r="G77" s="32">
        <v>76</v>
      </c>
      <c r="L77" s="32" t="s">
        <v>110</v>
      </c>
      <c r="M77" s="31">
        <v>1.1875</v>
      </c>
      <c r="O77" s="31">
        <v>0.126</v>
      </c>
      <c r="P77" s="33">
        <v>3.2</v>
      </c>
      <c r="Q77" s="31">
        <v>0.3307</v>
      </c>
      <c r="R77" s="33">
        <v>8.4</v>
      </c>
      <c r="V77" t="str">
        <f t="shared" si="1"/>
        <v>Calorie, Gram (mean)  &lt;&lt;&lt;&gt;&gt;&gt; BTU (mean) </v>
      </c>
      <c r="W77" t="s">
        <v>158</v>
      </c>
      <c r="X77" t="s">
        <v>159</v>
      </c>
      <c r="Y77">
        <v>0.00396832</v>
      </c>
    </row>
    <row r="78" spans="2:25" ht="15">
      <c r="B78" s="40">
        <v>0.0472</v>
      </c>
      <c r="D78" s="1">
        <v>1.2</v>
      </c>
      <c r="F78" s="31">
        <v>0.018</v>
      </c>
      <c r="G78" s="32">
        <v>77</v>
      </c>
      <c r="L78" s="32" t="s">
        <v>114</v>
      </c>
      <c r="M78" s="31">
        <v>1.2031</v>
      </c>
      <c r="O78" s="31">
        <v>0.128</v>
      </c>
      <c r="P78" s="33">
        <v>3.25</v>
      </c>
      <c r="Q78" s="31">
        <v>0.3268</v>
      </c>
      <c r="R78" s="33">
        <v>8.3</v>
      </c>
      <c r="V78" t="str">
        <f t="shared" si="1"/>
        <v>Candle/Square Centimeters  &lt;&lt;&lt;&gt;&gt;&gt; Lamberts </v>
      </c>
      <c r="W78" t="s">
        <v>160</v>
      </c>
      <c r="X78" t="s">
        <v>161</v>
      </c>
      <c r="Y78">
        <v>3.142</v>
      </c>
    </row>
    <row r="79" spans="2:25" ht="15">
      <c r="B79" s="40">
        <v>0.0492</v>
      </c>
      <c r="D79" s="1">
        <v>1.25</v>
      </c>
      <c r="F79" s="31">
        <v>0.016</v>
      </c>
      <c r="G79" s="32">
        <v>78</v>
      </c>
      <c r="L79" s="32" t="s">
        <v>116</v>
      </c>
      <c r="M79" s="31">
        <v>1.2188</v>
      </c>
      <c r="O79" s="31">
        <v>0.1299</v>
      </c>
      <c r="P79" s="33">
        <v>3.3</v>
      </c>
      <c r="Q79" s="31">
        <v>0.3248</v>
      </c>
      <c r="R79" s="33">
        <v>8.25</v>
      </c>
      <c r="V79" t="str">
        <f t="shared" si="1"/>
        <v>Candle/Square Inch  &lt;&lt;&lt;&gt;&gt;&gt; Lamberts </v>
      </c>
      <c r="W79" t="s">
        <v>162</v>
      </c>
      <c r="X79" t="s">
        <v>161</v>
      </c>
      <c r="Y79">
        <v>0.487</v>
      </c>
    </row>
    <row r="80" spans="2:25" ht="15">
      <c r="B80" s="40">
        <v>0.0512</v>
      </c>
      <c r="D80" s="1">
        <v>1.3</v>
      </c>
      <c r="F80" s="31">
        <v>0.0145</v>
      </c>
      <c r="G80" s="32">
        <v>79</v>
      </c>
      <c r="L80" s="32" t="s">
        <v>119</v>
      </c>
      <c r="M80" s="31">
        <v>1.2344</v>
      </c>
      <c r="O80" s="31">
        <v>0.1339</v>
      </c>
      <c r="P80" s="33">
        <v>3.4</v>
      </c>
      <c r="Q80" s="31">
        <v>0.3228</v>
      </c>
      <c r="R80" s="33">
        <v>8.2</v>
      </c>
      <c r="V80" t="str">
        <f t="shared" si="1"/>
        <v>Centares (centiares)  &lt;&lt;&lt;&gt;&gt;&gt; Square Meters </v>
      </c>
      <c r="W80" t="s">
        <v>163</v>
      </c>
      <c r="X80" t="s">
        <v>814</v>
      </c>
      <c r="Y80">
        <v>1</v>
      </c>
    </row>
    <row r="81" spans="2:25" ht="15">
      <c r="B81" s="40">
        <v>0.052000000000000005</v>
      </c>
      <c r="C81" s="41">
        <v>55</v>
      </c>
      <c r="F81" s="31">
        <v>0.0135</v>
      </c>
      <c r="G81" s="32">
        <v>80</v>
      </c>
      <c r="L81" s="32" t="s">
        <v>121</v>
      </c>
      <c r="M81" s="31">
        <v>1.25</v>
      </c>
      <c r="O81" s="31">
        <v>0.1378</v>
      </c>
      <c r="P81" s="33">
        <v>3.5</v>
      </c>
      <c r="Q81" s="31">
        <v>0.3189</v>
      </c>
      <c r="R81" s="33">
        <v>8.1</v>
      </c>
      <c r="V81" t="str">
        <f t="shared" si="1"/>
        <v>Centigrams  &lt;&lt;&lt;&gt;&gt;&gt; Grams </v>
      </c>
      <c r="W81" t="s">
        <v>164</v>
      </c>
      <c r="X81" t="s">
        <v>165</v>
      </c>
      <c r="Y81">
        <v>0.01</v>
      </c>
    </row>
    <row r="82" spans="2:25" ht="15">
      <c r="B82" s="40">
        <v>0.0531</v>
      </c>
      <c r="D82" s="1">
        <v>1.35</v>
      </c>
      <c r="F82" s="31">
        <v>0.013</v>
      </c>
      <c r="G82" s="32">
        <v>81</v>
      </c>
      <c r="L82" s="32" t="s">
        <v>124</v>
      </c>
      <c r="M82" s="31">
        <v>1.2656</v>
      </c>
      <c r="O82" s="31">
        <v>0.1417</v>
      </c>
      <c r="P82" s="33">
        <v>3.6</v>
      </c>
      <c r="Q82" s="31">
        <v>0.315</v>
      </c>
      <c r="R82" s="33">
        <v>8</v>
      </c>
      <c r="V82" t="str">
        <f t="shared" si="1"/>
        <v>Centiliter  &lt;&lt;&lt;&gt;&gt;&gt; Ounce fluid (US) </v>
      </c>
      <c r="W82" t="s">
        <v>166</v>
      </c>
      <c r="X82" t="s">
        <v>167</v>
      </c>
      <c r="Y82">
        <v>0.3382</v>
      </c>
    </row>
    <row r="83" spans="2:25" ht="15">
      <c r="B83" s="40">
        <v>0.055</v>
      </c>
      <c r="C83" s="41">
        <v>54</v>
      </c>
      <c r="F83" s="31">
        <v>0.0125</v>
      </c>
      <c r="G83" s="32">
        <v>82</v>
      </c>
      <c r="L83" s="32" t="s">
        <v>128</v>
      </c>
      <c r="M83" s="31">
        <v>1.2812</v>
      </c>
      <c r="O83" s="31">
        <v>0.1457</v>
      </c>
      <c r="P83" s="33">
        <v>3.7</v>
      </c>
      <c r="Q83" s="31">
        <v>0.311</v>
      </c>
      <c r="R83" s="33">
        <v>7.9</v>
      </c>
      <c r="V83" t="str">
        <f t="shared" si="1"/>
        <v>Centiliters  &lt;&lt;&lt;&gt;&gt;&gt; Liters </v>
      </c>
      <c r="W83" t="s">
        <v>168</v>
      </c>
      <c r="X83" t="s">
        <v>150</v>
      </c>
      <c r="Y83">
        <v>0.01</v>
      </c>
    </row>
    <row r="84" spans="2:25" ht="15">
      <c r="B84" s="40">
        <v>0.0551</v>
      </c>
      <c r="D84" s="1">
        <v>1.4</v>
      </c>
      <c r="F84" s="31">
        <v>0.012</v>
      </c>
      <c r="G84" s="32">
        <v>83</v>
      </c>
      <c r="L84" s="32" t="s">
        <v>130</v>
      </c>
      <c r="M84" s="31">
        <v>1.2969</v>
      </c>
      <c r="O84" s="31">
        <v>0.1476</v>
      </c>
      <c r="P84" s="33">
        <v>3.75</v>
      </c>
      <c r="Q84" s="31">
        <v>0.3071</v>
      </c>
      <c r="R84" s="33">
        <v>7.8</v>
      </c>
      <c r="V84" t="str">
        <f t="shared" si="1"/>
        <v>Centimeter-Dynes &lt;&lt;&lt;&gt;&gt;&gt; Meter-kgs</v>
      </c>
      <c r="W84" t="s">
        <v>169</v>
      </c>
      <c r="X84" t="s">
        <v>170</v>
      </c>
      <c r="Y84">
        <v>1.02E-08</v>
      </c>
    </row>
    <row r="85" spans="2:25" ht="15">
      <c r="B85" s="40">
        <v>0.057100000000000005</v>
      </c>
      <c r="D85" s="1">
        <v>1.45</v>
      </c>
      <c r="F85" s="31">
        <v>0.0115</v>
      </c>
      <c r="G85" s="32">
        <v>84</v>
      </c>
      <c r="L85" s="32" t="s">
        <v>133</v>
      </c>
      <c r="M85" s="31">
        <v>1.3125</v>
      </c>
      <c r="O85" s="31">
        <v>0.1496</v>
      </c>
      <c r="P85" s="33">
        <v>3.8</v>
      </c>
      <c r="Q85" s="31">
        <v>0.3051</v>
      </c>
      <c r="R85" s="33">
        <v>7.75</v>
      </c>
      <c r="V85" t="str">
        <f t="shared" si="1"/>
        <v>Centimeter-Dynes &lt;&lt;&lt;&gt;&gt;&gt; Pound-Feet</v>
      </c>
      <c r="W85" t="s">
        <v>169</v>
      </c>
      <c r="X85" t="s">
        <v>171</v>
      </c>
      <c r="Y85">
        <v>7.38E-08</v>
      </c>
    </row>
    <row r="86" spans="2:25" ht="15">
      <c r="B86" s="40">
        <v>0.0591</v>
      </c>
      <c r="D86" s="1">
        <v>1.5</v>
      </c>
      <c r="F86" s="31">
        <v>0.011</v>
      </c>
      <c r="G86" s="32">
        <v>85</v>
      </c>
      <c r="L86" s="32" t="s">
        <v>135</v>
      </c>
      <c r="M86" s="31">
        <v>1.3281</v>
      </c>
      <c r="O86" s="31">
        <v>0.1535</v>
      </c>
      <c r="P86" s="33">
        <v>3.9</v>
      </c>
      <c r="Q86" s="31">
        <v>0.3031</v>
      </c>
      <c r="R86" s="33">
        <v>7.7</v>
      </c>
      <c r="V86" t="str">
        <f t="shared" si="1"/>
        <v>Centimeters &lt;&lt;&lt;&gt;&gt;&gt; Feet</v>
      </c>
      <c r="W86" t="s">
        <v>8</v>
      </c>
      <c r="X86" t="s">
        <v>10</v>
      </c>
      <c r="Y86">
        <v>0.0328084</v>
      </c>
    </row>
    <row r="87" spans="2:25" ht="15">
      <c r="B87" s="40">
        <v>0.059500000000000004</v>
      </c>
      <c r="C87" s="41">
        <v>53</v>
      </c>
      <c r="F87" s="31">
        <v>0.0105</v>
      </c>
      <c r="G87" s="32">
        <v>86</v>
      </c>
      <c r="L87" s="32" t="s">
        <v>742</v>
      </c>
      <c r="M87" s="31">
        <v>1.3438</v>
      </c>
      <c r="O87" s="31">
        <v>0.1575</v>
      </c>
      <c r="P87" s="33">
        <v>4</v>
      </c>
      <c r="Q87" s="31">
        <v>0.2992</v>
      </c>
      <c r="R87" s="33">
        <v>7.6</v>
      </c>
      <c r="V87" t="str">
        <f t="shared" si="1"/>
        <v>Centimeters &lt;&lt;&lt;&gt;&gt;&gt; Inches</v>
      </c>
      <c r="W87" t="s">
        <v>8</v>
      </c>
      <c r="X87" t="s">
        <v>4</v>
      </c>
      <c r="Y87">
        <v>0.3937008</v>
      </c>
    </row>
    <row r="88" spans="2:25" ht="15">
      <c r="B88" s="40">
        <v>0.061000000000000006</v>
      </c>
      <c r="D88" s="1">
        <v>1.55</v>
      </c>
      <c r="F88" s="31">
        <v>0.01</v>
      </c>
      <c r="G88" s="32">
        <v>87</v>
      </c>
      <c r="L88" s="32" t="s">
        <v>746</v>
      </c>
      <c r="M88" s="31">
        <v>1.3594</v>
      </c>
      <c r="O88" s="31">
        <v>0.1614</v>
      </c>
      <c r="P88" s="33">
        <v>4.1</v>
      </c>
      <c r="Q88" s="31">
        <v>0.2953</v>
      </c>
      <c r="R88" s="33">
        <v>7.5</v>
      </c>
      <c r="V88" t="str">
        <f t="shared" si="1"/>
        <v>Centimeters &lt;&lt;&lt;&gt;&gt;&gt; Kilometers</v>
      </c>
      <c r="W88" t="s">
        <v>8</v>
      </c>
      <c r="X88" t="s">
        <v>18</v>
      </c>
      <c r="Y88">
        <v>1E-05</v>
      </c>
    </row>
    <row r="89" spans="1:25" ht="15">
      <c r="A89" s="24" t="s">
        <v>88</v>
      </c>
      <c r="B89" s="40">
        <v>0.0625</v>
      </c>
      <c r="F89" s="31">
        <v>0.0095</v>
      </c>
      <c r="G89" s="32">
        <v>88</v>
      </c>
      <c r="L89" s="32" t="s">
        <v>748</v>
      </c>
      <c r="M89" s="31">
        <v>1.375</v>
      </c>
      <c r="O89" s="31">
        <v>0.1654</v>
      </c>
      <c r="P89" s="33">
        <v>4.2</v>
      </c>
      <c r="Q89" s="31">
        <v>0.2913</v>
      </c>
      <c r="R89" s="33">
        <v>7.4</v>
      </c>
      <c r="V89" t="str">
        <f t="shared" si="1"/>
        <v>Centimeters &lt;&lt;&lt;&gt;&gt;&gt; Meters</v>
      </c>
      <c r="W89" t="s">
        <v>8</v>
      </c>
      <c r="X89" t="s">
        <v>12</v>
      </c>
      <c r="Y89">
        <v>0.01</v>
      </c>
    </row>
    <row r="90" spans="2:25" ht="15">
      <c r="B90" s="40">
        <v>0.063</v>
      </c>
      <c r="D90" s="1">
        <v>1.6</v>
      </c>
      <c r="F90" s="31">
        <v>0.0091</v>
      </c>
      <c r="G90" s="32">
        <v>89</v>
      </c>
      <c r="L90" s="32" t="s">
        <v>751</v>
      </c>
      <c r="M90" s="31">
        <v>1.3906</v>
      </c>
      <c r="O90" s="31">
        <v>0.1673</v>
      </c>
      <c r="P90" s="33">
        <v>4.25</v>
      </c>
      <c r="Q90" s="31">
        <v>0.2874</v>
      </c>
      <c r="R90" s="33">
        <v>7.3</v>
      </c>
      <c r="V90" t="str">
        <f t="shared" si="1"/>
        <v>Centimeters &lt;&lt;&lt;&gt;&gt;&gt; Miles</v>
      </c>
      <c r="W90" t="s">
        <v>8</v>
      </c>
      <c r="X90" t="s">
        <v>16</v>
      </c>
      <c r="Y90">
        <v>6.21E-06</v>
      </c>
    </row>
    <row r="91" spans="2:25" ht="15">
      <c r="B91" s="40">
        <v>0.0635</v>
      </c>
      <c r="C91" s="41">
        <v>52</v>
      </c>
      <c r="F91" s="31">
        <v>0.0087</v>
      </c>
      <c r="G91" s="32">
        <v>90</v>
      </c>
      <c r="L91" s="32" t="s">
        <v>754</v>
      </c>
      <c r="M91" s="31">
        <v>1.4062</v>
      </c>
      <c r="O91" s="31">
        <v>0.1693</v>
      </c>
      <c r="P91" s="33">
        <v>4.3</v>
      </c>
      <c r="Q91" s="31">
        <v>0.2854</v>
      </c>
      <c r="R91" s="33">
        <v>7.25</v>
      </c>
      <c r="V91" t="str">
        <f t="shared" si="1"/>
        <v>Centimeters &lt;&lt;&lt;&gt;&gt;&gt; Millimeters</v>
      </c>
      <c r="W91" t="s">
        <v>8</v>
      </c>
      <c r="X91" t="s">
        <v>6</v>
      </c>
      <c r="Y91">
        <v>10</v>
      </c>
    </row>
    <row r="92" spans="2:25" ht="15">
      <c r="B92" s="40">
        <v>0.065</v>
      </c>
      <c r="D92" s="1">
        <v>1.65</v>
      </c>
      <c r="F92" s="31">
        <v>0.0083</v>
      </c>
      <c r="G92" s="32">
        <v>91</v>
      </c>
      <c r="L92" s="32" t="s">
        <v>757</v>
      </c>
      <c r="M92" s="31">
        <v>1.4219</v>
      </c>
      <c r="O92" s="31">
        <v>0.1732</v>
      </c>
      <c r="P92" s="33">
        <v>4.4</v>
      </c>
      <c r="Q92" s="31">
        <v>0.28350000000000003</v>
      </c>
      <c r="R92" s="33">
        <v>7.2</v>
      </c>
      <c r="V92" t="str">
        <f t="shared" si="1"/>
        <v>Centimeters &lt;&lt;&lt;&gt;&gt;&gt; Mils</v>
      </c>
      <c r="W92" t="s">
        <v>8</v>
      </c>
      <c r="X92" t="s">
        <v>172</v>
      </c>
      <c r="Y92">
        <v>393.7</v>
      </c>
    </row>
    <row r="93" spans="2:25" ht="15">
      <c r="B93" s="40">
        <v>0.0669</v>
      </c>
      <c r="D93" s="1">
        <v>1.7</v>
      </c>
      <c r="F93" s="31">
        <v>0.0079</v>
      </c>
      <c r="G93" s="32">
        <v>92</v>
      </c>
      <c r="L93" s="32" t="s">
        <v>759</v>
      </c>
      <c r="M93" s="31">
        <v>1.4375</v>
      </c>
      <c r="O93" s="31">
        <v>0.1772</v>
      </c>
      <c r="P93" s="33">
        <v>4.5</v>
      </c>
      <c r="Q93" s="31">
        <v>0.2795</v>
      </c>
      <c r="R93" s="33">
        <v>7.1</v>
      </c>
      <c r="V93" t="str">
        <f t="shared" si="1"/>
        <v>Centimeters &lt;&lt;&lt;&gt;&gt;&gt; Yards</v>
      </c>
      <c r="W93" t="s">
        <v>8</v>
      </c>
      <c r="X93" t="s">
        <v>13</v>
      </c>
      <c r="Y93">
        <v>0.01094</v>
      </c>
    </row>
    <row r="94" spans="2:25" ht="15">
      <c r="B94" s="40">
        <v>0.067</v>
      </c>
      <c r="C94" s="41">
        <v>51</v>
      </c>
      <c r="F94" s="31">
        <v>0.0075</v>
      </c>
      <c r="G94" s="32">
        <v>93</v>
      </c>
      <c r="L94" s="32" t="s">
        <v>764</v>
      </c>
      <c r="M94" s="31">
        <v>1.4531</v>
      </c>
      <c r="O94" s="31">
        <v>0.1811</v>
      </c>
      <c r="P94" s="33">
        <v>4.6</v>
      </c>
      <c r="Q94" s="31">
        <v>0.2756</v>
      </c>
      <c r="R94" s="33">
        <v>7</v>
      </c>
      <c r="V94" t="str">
        <f t="shared" si="1"/>
        <v>Centimeters of Mercury  &lt;&lt;&lt;&gt;&gt;&gt; Atmospheres </v>
      </c>
      <c r="W94" t="s">
        <v>173</v>
      </c>
      <c r="X94" t="s">
        <v>823</v>
      </c>
      <c r="Y94">
        <v>0.01316</v>
      </c>
    </row>
    <row r="95" spans="2:25" ht="15">
      <c r="B95" s="40">
        <v>0.0689</v>
      </c>
      <c r="D95" s="1">
        <v>1.75</v>
      </c>
      <c r="F95" s="31">
        <v>0.0071</v>
      </c>
      <c r="G95" s="32">
        <v>94</v>
      </c>
      <c r="L95" s="32" t="s">
        <v>767</v>
      </c>
      <c r="M95" s="31">
        <v>1.4688</v>
      </c>
      <c r="O95" s="31">
        <v>0.185</v>
      </c>
      <c r="P95" s="33">
        <v>4.7</v>
      </c>
      <c r="Q95" s="31">
        <v>0.2717</v>
      </c>
      <c r="R95" s="33">
        <v>6.9</v>
      </c>
      <c r="V95" t="str">
        <f t="shared" si="1"/>
        <v>Centimeters of Mercury  &lt;&lt;&lt;&gt;&gt;&gt; Feet of water </v>
      </c>
      <c r="W95" t="s">
        <v>173</v>
      </c>
      <c r="X95" t="s">
        <v>174</v>
      </c>
      <c r="Y95">
        <v>0.4461</v>
      </c>
    </row>
    <row r="96" spans="2:25" ht="15">
      <c r="B96" s="40">
        <v>0.07</v>
      </c>
      <c r="C96" s="41">
        <v>50</v>
      </c>
      <c r="F96" s="31">
        <v>0.0067</v>
      </c>
      <c r="G96" s="32">
        <v>95</v>
      </c>
      <c r="L96" s="32" t="s">
        <v>769</v>
      </c>
      <c r="M96" s="31">
        <v>1.4844</v>
      </c>
      <c r="O96" s="31">
        <v>0.187</v>
      </c>
      <c r="P96" s="33">
        <v>4.75</v>
      </c>
      <c r="Q96" s="31">
        <v>0.2677</v>
      </c>
      <c r="R96" s="33">
        <v>6.8</v>
      </c>
      <c r="V96" t="str">
        <f t="shared" si="1"/>
        <v>Centimeters of Mercury  &lt;&lt;&lt;&gt;&gt;&gt; Kgs/sq. meter </v>
      </c>
      <c r="W96" t="s">
        <v>173</v>
      </c>
      <c r="X96" t="s">
        <v>830</v>
      </c>
      <c r="Y96">
        <v>136</v>
      </c>
    </row>
    <row r="97" spans="2:25" ht="15">
      <c r="B97" s="40">
        <v>0.0709</v>
      </c>
      <c r="D97" s="1">
        <v>1.8</v>
      </c>
      <c r="F97" s="31">
        <v>0.0063</v>
      </c>
      <c r="G97" s="32">
        <v>96</v>
      </c>
      <c r="L97" s="32" t="s">
        <v>772</v>
      </c>
      <c r="M97" s="31">
        <v>1.5</v>
      </c>
      <c r="O97" s="31">
        <v>0.189</v>
      </c>
      <c r="P97" s="33">
        <v>4.8</v>
      </c>
      <c r="Q97" s="31">
        <v>0.2657</v>
      </c>
      <c r="R97" s="33">
        <v>6.75</v>
      </c>
      <c r="V97" t="str">
        <f t="shared" si="1"/>
        <v>Centimeters of Mercury  &lt;&lt;&lt;&gt;&gt;&gt; Pounds/sq. Foot </v>
      </c>
      <c r="W97" t="s">
        <v>173</v>
      </c>
      <c r="X97" t="s">
        <v>845</v>
      </c>
      <c r="Y97">
        <v>27.85</v>
      </c>
    </row>
    <row r="98" spans="2:25" ht="15">
      <c r="B98" s="40">
        <v>0.0728</v>
      </c>
      <c r="D98" s="1">
        <v>1.85</v>
      </c>
      <c r="F98" s="31">
        <v>0.0059</v>
      </c>
      <c r="G98" s="32">
        <v>97</v>
      </c>
      <c r="O98" s="31">
        <v>0.1929</v>
      </c>
      <c r="P98" s="33">
        <v>4.9</v>
      </c>
      <c r="Q98" s="31">
        <v>0.2638</v>
      </c>
      <c r="R98" s="33">
        <v>6.7</v>
      </c>
      <c r="V98" t="str">
        <f t="shared" si="1"/>
        <v>Centimeters of Mercury  &lt;&lt;&lt;&gt;&gt;&gt; Pounds/sq. Inch </v>
      </c>
      <c r="W98" t="s">
        <v>173</v>
      </c>
      <c r="X98" t="s">
        <v>831</v>
      </c>
      <c r="Y98">
        <v>0.1934</v>
      </c>
    </row>
    <row r="99" spans="2:25" ht="15">
      <c r="B99" s="40">
        <v>0.073</v>
      </c>
      <c r="C99" s="41">
        <v>49</v>
      </c>
      <c r="O99" s="31">
        <v>0.1969</v>
      </c>
      <c r="P99" s="33">
        <v>5</v>
      </c>
      <c r="Q99" s="31">
        <v>0.2598</v>
      </c>
      <c r="R99" s="33">
        <v>6.6</v>
      </c>
      <c r="V99" t="str">
        <f t="shared" si="1"/>
        <v>Centimeters per Minute &lt;&lt;&lt;&gt;&gt;&gt; Inches per Minute</v>
      </c>
      <c r="W99" t="s">
        <v>175</v>
      </c>
      <c r="X99" t="s">
        <v>176</v>
      </c>
      <c r="Y99">
        <v>0.3937008</v>
      </c>
    </row>
    <row r="100" spans="2:25" ht="15">
      <c r="B100" s="40">
        <v>0.0748</v>
      </c>
      <c r="D100" s="1">
        <v>1.9</v>
      </c>
      <c r="F100" s="25" t="s">
        <v>180</v>
      </c>
      <c r="G100" s="25"/>
      <c r="I100" s="25" t="s">
        <v>180</v>
      </c>
      <c r="J100" s="25"/>
      <c r="O100" s="31">
        <v>0.2008</v>
      </c>
      <c r="P100" s="33">
        <v>5.1</v>
      </c>
      <c r="Q100" s="31">
        <v>0.2559</v>
      </c>
      <c r="R100" s="33">
        <v>6.5</v>
      </c>
      <c r="V100" t="str">
        <f t="shared" si="1"/>
        <v>Centimeters per Second &lt;&lt;&lt;&gt;&gt;&gt; Feet per Minute</v>
      </c>
      <c r="W100" t="s">
        <v>177</v>
      </c>
      <c r="X100" t="s">
        <v>178</v>
      </c>
      <c r="Y100">
        <v>1.968504</v>
      </c>
    </row>
    <row r="101" spans="2:25" ht="15">
      <c r="B101" s="40">
        <v>0.076</v>
      </c>
      <c r="C101" s="41">
        <v>48</v>
      </c>
      <c r="F101" s="31">
        <v>0.0059</v>
      </c>
      <c r="G101" s="32">
        <v>97</v>
      </c>
      <c r="I101" s="31">
        <v>1.5</v>
      </c>
      <c r="J101" s="32" t="s">
        <v>772</v>
      </c>
      <c r="O101" s="31">
        <v>0.2047</v>
      </c>
      <c r="P101" s="33">
        <v>5.2</v>
      </c>
      <c r="Q101" s="31">
        <v>0.252</v>
      </c>
      <c r="R101" s="33">
        <v>6.4</v>
      </c>
      <c r="V101" t="str">
        <f t="shared" si="1"/>
        <v>Centimeters per Second &lt;&lt;&lt;&gt;&gt;&gt; Feet per Second</v>
      </c>
      <c r="W101" t="s">
        <v>177</v>
      </c>
      <c r="X101" t="s">
        <v>179</v>
      </c>
      <c r="Y101">
        <v>0.0328084</v>
      </c>
    </row>
    <row r="102" spans="2:25" ht="15">
      <c r="B102" s="40">
        <v>0.07680000000000001</v>
      </c>
      <c r="D102" s="1">
        <v>1.95</v>
      </c>
      <c r="F102" s="31">
        <v>0.0063</v>
      </c>
      <c r="G102" s="32">
        <v>96</v>
      </c>
      <c r="I102" s="31">
        <v>1.4844</v>
      </c>
      <c r="J102" s="32" t="s">
        <v>769</v>
      </c>
      <c r="O102" s="31">
        <v>0.2067</v>
      </c>
      <c r="P102" s="33">
        <v>5.25</v>
      </c>
      <c r="Q102" s="31">
        <v>0.248</v>
      </c>
      <c r="R102" s="33">
        <v>6.3</v>
      </c>
      <c r="V102" t="str">
        <f t="shared" si="1"/>
        <v>Centimeters/Seconds  &lt;&lt;&lt;&gt;&gt;&gt; Feet/Minutes </v>
      </c>
      <c r="W102" t="s">
        <v>181</v>
      </c>
      <c r="X102" t="s">
        <v>182</v>
      </c>
      <c r="Y102">
        <v>1.1969</v>
      </c>
    </row>
    <row r="103" spans="1:25" ht="15">
      <c r="A103" s="24" t="s">
        <v>112</v>
      </c>
      <c r="B103" s="40">
        <v>0.0781</v>
      </c>
      <c r="F103" s="31">
        <v>0.0067</v>
      </c>
      <c r="G103" s="32">
        <v>95</v>
      </c>
      <c r="I103" s="31">
        <v>1.4688</v>
      </c>
      <c r="J103" s="32" t="s">
        <v>767</v>
      </c>
      <c r="O103" s="31">
        <v>0.2087</v>
      </c>
      <c r="P103" s="33">
        <v>5.3</v>
      </c>
      <c r="Q103" s="31">
        <v>0.2461</v>
      </c>
      <c r="R103" s="33">
        <v>6.25</v>
      </c>
      <c r="V103" t="str">
        <f t="shared" si="1"/>
        <v>Centimeters/Seconds  &lt;&lt;&lt;&gt;&gt;&gt; Feet/Seconds </v>
      </c>
      <c r="W103" t="s">
        <v>181</v>
      </c>
      <c r="X103" t="s">
        <v>183</v>
      </c>
      <c r="Y103">
        <v>0.03281</v>
      </c>
    </row>
    <row r="104" spans="2:25" ht="15">
      <c r="B104" s="40">
        <v>0.0785</v>
      </c>
      <c r="C104" s="41">
        <v>47</v>
      </c>
      <c r="F104" s="31">
        <v>0.0071</v>
      </c>
      <c r="G104" s="32">
        <v>94</v>
      </c>
      <c r="I104" s="31">
        <v>1.4531</v>
      </c>
      <c r="J104" s="32" t="s">
        <v>764</v>
      </c>
      <c r="O104" s="31">
        <v>0.2126</v>
      </c>
      <c r="P104" s="33">
        <v>5.4</v>
      </c>
      <c r="Q104" s="31">
        <v>0.2441</v>
      </c>
      <c r="R104" s="33">
        <v>6.2</v>
      </c>
      <c r="V104" t="str">
        <f t="shared" si="1"/>
        <v>Centimeters/Seconds  &lt;&lt;&lt;&gt;&gt;&gt; Kilometers/Hour </v>
      </c>
      <c r="W104" t="s">
        <v>181</v>
      </c>
      <c r="X104" t="s">
        <v>184</v>
      </c>
      <c r="Y104">
        <v>0.036</v>
      </c>
    </row>
    <row r="105" spans="2:25" ht="15">
      <c r="B105" s="40">
        <v>0.0787</v>
      </c>
      <c r="D105" s="1">
        <v>2</v>
      </c>
      <c r="F105" s="31">
        <v>0.0075</v>
      </c>
      <c r="G105" s="32">
        <v>93</v>
      </c>
      <c r="I105" s="31">
        <v>1.4375</v>
      </c>
      <c r="J105" s="32" t="s">
        <v>759</v>
      </c>
      <c r="O105" s="31">
        <v>0.2165</v>
      </c>
      <c r="P105" s="33">
        <v>5.5</v>
      </c>
      <c r="Q105" s="31">
        <v>0.2402</v>
      </c>
      <c r="R105" s="33">
        <v>6.1</v>
      </c>
      <c r="V105" t="str">
        <f t="shared" si="1"/>
        <v>Centimeters/Seconds  &lt;&lt;&lt;&gt;&gt;&gt; Knots </v>
      </c>
      <c r="W105" t="s">
        <v>181</v>
      </c>
      <c r="X105" t="s">
        <v>185</v>
      </c>
      <c r="Y105">
        <v>0.1943</v>
      </c>
    </row>
    <row r="106" spans="2:25" ht="15">
      <c r="B106" s="40">
        <v>0.08070000000000001</v>
      </c>
      <c r="D106" s="1">
        <v>2.05</v>
      </c>
      <c r="F106" s="31">
        <v>0.0079</v>
      </c>
      <c r="G106" s="32">
        <v>92</v>
      </c>
      <c r="I106" s="31">
        <v>1.4219</v>
      </c>
      <c r="J106" s="32" t="s">
        <v>757</v>
      </c>
      <c r="O106" s="31">
        <v>0.2205</v>
      </c>
      <c r="P106" s="33">
        <v>5.6</v>
      </c>
      <c r="Q106" s="31">
        <v>0.2362</v>
      </c>
      <c r="R106" s="33">
        <v>6</v>
      </c>
      <c r="V106" t="str">
        <f t="shared" si="1"/>
        <v>Centimeters/Seconds  &lt;&lt;&lt;&gt;&gt;&gt; Meters/Minutes </v>
      </c>
      <c r="W106" t="s">
        <v>181</v>
      </c>
      <c r="X106" t="s">
        <v>186</v>
      </c>
      <c r="Y106">
        <v>0.6</v>
      </c>
    </row>
    <row r="107" spans="2:25" ht="15">
      <c r="B107" s="40">
        <v>0.081</v>
      </c>
      <c r="C107" s="41">
        <v>46</v>
      </c>
      <c r="F107" s="31">
        <v>0.0083</v>
      </c>
      <c r="G107" s="32">
        <v>91</v>
      </c>
      <c r="I107" s="31">
        <v>1.4062</v>
      </c>
      <c r="J107" s="32" t="s">
        <v>754</v>
      </c>
      <c r="O107" s="31">
        <v>0.2244</v>
      </c>
      <c r="P107" s="33">
        <v>5.7</v>
      </c>
      <c r="Q107" s="31">
        <v>0.2323</v>
      </c>
      <c r="R107" s="33">
        <v>5.9</v>
      </c>
      <c r="V107" t="str">
        <f t="shared" si="1"/>
        <v>Centimeters/Seconds  &lt;&lt;&lt;&gt;&gt;&gt; Miles/Hour </v>
      </c>
      <c r="W107" t="s">
        <v>181</v>
      </c>
      <c r="X107" t="s">
        <v>187</v>
      </c>
      <c r="Y107">
        <v>0.02237</v>
      </c>
    </row>
    <row r="108" spans="2:25" ht="15">
      <c r="B108" s="40">
        <v>0.082</v>
      </c>
      <c r="C108" s="41">
        <v>45</v>
      </c>
      <c r="F108" s="31">
        <v>0.0087</v>
      </c>
      <c r="G108" s="32">
        <v>90</v>
      </c>
      <c r="I108" s="31">
        <v>1.3906</v>
      </c>
      <c r="J108" s="32" t="s">
        <v>751</v>
      </c>
      <c r="O108" s="31">
        <v>0.2264</v>
      </c>
      <c r="P108" s="33">
        <v>5.75</v>
      </c>
      <c r="Q108" s="31">
        <v>0.2283</v>
      </c>
      <c r="R108" s="33">
        <v>5.8</v>
      </c>
      <c r="V108" t="str">
        <f t="shared" si="1"/>
        <v>Centimeters/Seconds  &lt;&lt;&lt;&gt;&gt;&gt; Miles/Minutes </v>
      </c>
      <c r="W108" t="s">
        <v>181</v>
      </c>
      <c r="X108" t="s">
        <v>188</v>
      </c>
      <c r="Y108">
        <v>0.0003728</v>
      </c>
    </row>
    <row r="109" spans="2:25" ht="15">
      <c r="B109" s="40">
        <v>0.08270000000000001</v>
      </c>
      <c r="D109" s="1">
        <v>2.1</v>
      </c>
      <c r="F109" s="31">
        <v>0.0091</v>
      </c>
      <c r="G109" s="32">
        <v>89</v>
      </c>
      <c r="I109" s="31">
        <v>1.375</v>
      </c>
      <c r="J109" s="32" t="s">
        <v>748</v>
      </c>
      <c r="O109" s="31">
        <v>0.2283</v>
      </c>
      <c r="P109" s="33">
        <v>5.8</v>
      </c>
      <c r="Q109" s="31">
        <v>0.2264</v>
      </c>
      <c r="R109" s="33">
        <v>5.75</v>
      </c>
      <c r="V109" t="str">
        <f t="shared" si="1"/>
        <v>Centimeters/Seconds/Seconds  &lt;&lt;&lt;&gt;&gt;&gt; Feet/Seconds/Seconds </v>
      </c>
      <c r="W109" t="s">
        <v>189</v>
      </c>
      <c r="X109" t="s">
        <v>190</v>
      </c>
      <c r="Y109">
        <v>0.03281</v>
      </c>
    </row>
    <row r="110" spans="2:25" ht="15">
      <c r="B110" s="40">
        <v>0.08460000000000001</v>
      </c>
      <c r="D110" s="1">
        <v>2.15</v>
      </c>
      <c r="F110" s="31">
        <v>0.0095</v>
      </c>
      <c r="G110" s="32">
        <v>88</v>
      </c>
      <c r="I110" s="31">
        <v>1.3594</v>
      </c>
      <c r="J110" s="32" t="s">
        <v>746</v>
      </c>
      <c r="O110" s="31">
        <v>0.2323</v>
      </c>
      <c r="P110" s="33">
        <v>5.9</v>
      </c>
      <c r="Q110" s="31">
        <v>0.2244</v>
      </c>
      <c r="R110" s="33">
        <v>5.7</v>
      </c>
      <c r="V110" t="str">
        <f t="shared" si="1"/>
        <v>Centimeters/Seconds/Seconds  &lt;&lt;&lt;&gt;&gt;&gt; Kilometers/Hour/Seconds </v>
      </c>
      <c r="W110" t="s">
        <v>189</v>
      </c>
      <c r="X110" t="s">
        <v>191</v>
      </c>
      <c r="Y110">
        <v>0.036</v>
      </c>
    </row>
    <row r="111" spans="2:25" ht="15">
      <c r="B111" s="40">
        <v>0.08600000000000001</v>
      </c>
      <c r="C111" s="41">
        <v>44</v>
      </c>
      <c r="F111" s="31">
        <v>0.01</v>
      </c>
      <c r="G111" s="32">
        <v>87</v>
      </c>
      <c r="I111" s="31">
        <v>1.3438</v>
      </c>
      <c r="J111" s="32" t="s">
        <v>742</v>
      </c>
      <c r="O111" s="31">
        <v>0.2362</v>
      </c>
      <c r="P111" s="33">
        <v>6</v>
      </c>
      <c r="Q111" s="31">
        <v>0.2205</v>
      </c>
      <c r="R111" s="33">
        <v>5.6</v>
      </c>
      <c r="V111" t="str">
        <f t="shared" si="1"/>
        <v>Centimeters/Seconds/Seconds  &lt;&lt;&lt;&gt;&gt;&gt; meters/Seconds/Seconds </v>
      </c>
      <c r="W111" t="s">
        <v>189</v>
      </c>
      <c r="X111" t="s">
        <v>192</v>
      </c>
      <c r="Y111">
        <v>0.01</v>
      </c>
    </row>
    <row r="112" spans="2:25" ht="15">
      <c r="B112" s="40">
        <v>0.08660000000000001</v>
      </c>
      <c r="D112" s="1">
        <v>2.2</v>
      </c>
      <c r="F112" s="31">
        <v>0.0105</v>
      </c>
      <c r="G112" s="32">
        <v>86</v>
      </c>
      <c r="I112" s="31">
        <v>1.3281</v>
      </c>
      <c r="J112" s="32" t="s">
        <v>135</v>
      </c>
      <c r="O112" s="31">
        <v>0.2402</v>
      </c>
      <c r="P112" s="33">
        <v>6.1</v>
      </c>
      <c r="Q112" s="31">
        <v>0.2165</v>
      </c>
      <c r="R112" s="33">
        <v>5.5</v>
      </c>
      <c r="V112" t="str">
        <f t="shared" si="1"/>
        <v>Centimeters/Seconds/Seconds  &lt;&lt;&lt;&gt;&gt;&gt; Miles/Hour/Seconds </v>
      </c>
      <c r="W112" t="s">
        <v>189</v>
      </c>
      <c r="X112" t="s">
        <v>193</v>
      </c>
      <c r="Y112">
        <v>0.02237</v>
      </c>
    </row>
    <row r="113" spans="2:25" ht="15">
      <c r="B113" s="40">
        <v>0.0886</v>
      </c>
      <c r="D113" s="1">
        <v>2.25</v>
      </c>
      <c r="F113" s="31">
        <v>0.011</v>
      </c>
      <c r="G113" s="32">
        <v>85</v>
      </c>
      <c r="I113" s="31">
        <v>1.3125</v>
      </c>
      <c r="J113" s="32" t="s">
        <v>133</v>
      </c>
      <c r="O113" s="31">
        <v>0.2441</v>
      </c>
      <c r="P113" s="33">
        <v>6.2</v>
      </c>
      <c r="Q113" s="31">
        <v>0.2126</v>
      </c>
      <c r="R113" s="33">
        <v>5.4</v>
      </c>
      <c r="V113" t="str">
        <f t="shared" si="1"/>
        <v>Centimeters-Dynes &lt;&lt;&lt;&gt;&gt;&gt; Centimeter-Grams</v>
      </c>
      <c r="W113" t="s">
        <v>194</v>
      </c>
      <c r="X113" t="s">
        <v>195</v>
      </c>
      <c r="Y113">
        <v>0.00102</v>
      </c>
    </row>
    <row r="114" spans="2:25" ht="15">
      <c r="B114" s="40">
        <v>0.089</v>
      </c>
      <c r="C114" s="41">
        <v>43</v>
      </c>
      <c r="F114" s="31">
        <v>0.0115</v>
      </c>
      <c r="G114" s="32">
        <v>84</v>
      </c>
      <c r="I114" s="31">
        <v>1.2969</v>
      </c>
      <c r="J114" s="32" t="s">
        <v>130</v>
      </c>
      <c r="O114" s="31">
        <v>0.2461</v>
      </c>
      <c r="P114" s="33">
        <v>6.25</v>
      </c>
      <c r="Q114" s="31">
        <v>0.2087</v>
      </c>
      <c r="R114" s="33">
        <v>5.3</v>
      </c>
      <c r="V114" t="str">
        <f t="shared" si="1"/>
        <v>Chain &lt;&lt;&lt;&gt;&gt;&gt; Inches</v>
      </c>
      <c r="W114" t="s">
        <v>196</v>
      </c>
      <c r="X114" t="s">
        <v>4</v>
      </c>
      <c r="Y114">
        <v>792</v>
      </c>
    </row>
    <row r="115" spans="2:25" ht="15">
      <c r="B115" s="40">
        <v>0.0906</v>
      </c>
      <c r="D115" s="1">
        <v>2.3</v>
      </c>
      <c r="F115" s="31">
        <v>0.012</v>
      </c>
      <c r="G115" s="32">
        <v>83</v>
      </c>
      <c r="I115" s="31">
        <v>1.2812</v>
      </c>
      <c r="J115" s="32" t="s">
        <v>128</v>
      </c>
      <c r="O115" s="31">
        <v>0.248</v>
      </c>
      <c r="P115" s="33">
        <v>6.3</v>
      </c>
      <c r="Q115" s="31">
        <v>0.2067</v>
      </c>
      <c r="R115" s="33">
        <v>5.25</v>
      </c>
      <c r="V115" t="str">
        <f t="shared" si="1"/>
        <v>Chain &lt;&lt;&lt;&gt;&gt;&gt; Meters</v>
      </c>
      <c r="W115" t="s">
        <v>196</v>
      </c>
      <c r="X115" t="s">
        <v>12</v>
      </c>
      <c r="Y115">
        <v>20.12</v>
      </c>
    </row>
    <row r="116" spans="2:25" ht="15">
      <c r="B116" s="40">
        <v>0.0925</v>
      </c>
      <c r="D116" s="1">
        <v>2.35</v>
      </c>
      <c r="F116" s="31">
        <v>0.0125</v>
      </c>
      <c r="G116" s="32">
        <v>82</v>
      </c>
      <c r="I116" s="31">
        <v>1.2656</v>
      </c>
      <c r="J116" s="32" t="s">
        <v>124</v>
      </c>
      <c r="O116" s="31">
        <v>0.252</v>
      </c>
      <c r="P116" s="33">
        <v>6.4</v>
      </c>
      <c r="Q116" s="31">
        <v>0.2047</v>
      </c>
      <c r="R116" s="33">
        <v>5.2</v>
      </c>
      <c r="V116" t="str">
        <f t="shared" si="1"/>
        <v>Circular Mils  &lt;&lt;&lt;&gt;&gt;&gt; Square Centimeters </v>
      </c>
      <c r="W116" t="s">
        <v>197</v>
      </c>
      <c r="X116" t="s">
        <v>198</v>
      </c>
      <c r="Y116">
        <v>5.07E-06</v>
      </c>
    </row>
    <row r="117" spans="2:25" ht="15">
      <c r="B117" s="40">
        <v>0.0935</v>
      </c>
      <c r="C117" s="41">
        <v>42</v>
      </c>
      <c r="F117" s="31">
        <v>0.013</v>
      </c>
      <c r="G117" s="32">
        <v>81</v>
      </c>
      <c r="I117" s="31">
        <v>1.25</v>
      </c>
      <c r="J117" s="32" t="s">
        <v>121</v>
      </c>
      <c r="O117" s="31">
        <v>0.2559</v>
      </c>
      <c r="P117" s="33">
        <v>6.5</v>
      </c>
      <c r="Q117" s="31">
        <v>0.2008</v>
      </c>
      <c r="R117" s="33">
        <v>5.1</v>
      </c>
      <c r="V117" t="str">
        <f t="shared" si="1"/>
        <v>Circular Mils  &lt;&lt;&lt;&gt;&gt;&gt; Square Inches </v>
      </c>
      <c r="W117" t="s">
        <v>197</v>
      </c>
      <c r="X117" t="s">
        <v>199</v>
      </c>
      <c r="Y117">
        <v>7.85E-07</v>
      </c>
    </row>
    <row r="118" spans="1:25" ht="15">
      <c r="A118" s="24" t="s">
        <v>136</v>
      </c>
      <c r="B118" s="40">
        <v>0.09380000000000001</v>
      </c>
      <c r="F118" s="31">
        <v>0.0135</v>
      </c>
      <c r="G118" s="32">
        <v>80</v>
      </c>
      <c r="I118" s="31">
        <v>1.2344</v>
      </c>
      <c r="J118" s="32" t="s">
        <v>119</v>
      </c>
      <c r="O118" s="31">
        <v>0.2598</v>
      </c>
      <c r="P118" s="33">
        <v>6.6</v>
      </c>
      <c r="Q118" s="31">
        <v>0.1969</v>
      </c>
      <c r="R118" s="33">
        <v>5</v>
      </c>
      <c r="V118" t="str">
        <f t="shared" si="1"/>
        <v>Circular Mils  &lt;&lt;&lt;&gt;&gt;&gt; Square Mils </v>
      </c>
      <c r="W118" t="s">
        <v>197</v>
      </c>
      <c r="X118" t="s">
        <v>200</v>
      </c>
      <c r="Y118">
        <v>0.7854</v>
      </c>
    </row>
    <row r="119" spans="2:25" ht="15">
      <c r="B119" s="40">
        <v>0.0945</v>
      </c>
      <c r="D119" s="1">
        <v>2.4</v>
      </c>
      <c r="F119" s="31">
        <v>0.0145</v>
      </c>
      <c r="G119" s="32">
        <v>79</v>
      </c>
      <c r="I119" s="31">
        <v>1.2188</v>
      </c>
      <c r="J119" s="32" t="s">
        <v>116</v>
      </c>
      <c r="O119" s="31">
        <v>0.2638</v>
      </c>
      <c r="P119" s="33">
        <v>6.7</v>
      </c>
      <c r="Q119" s="31">
        <v>0.1929</v>
      </c>
      <c r="R119" s="33">
        <v>4.9</v>
      </c>
      <c r="V119" t="str">
        <f t="shared" si="1"/>
        <v>Cord Feet  &lt;&lt;&lt;&gt;&gt;&gt; Cubic Feet </v>
      </c>
      <c r="W119" t="s">
        <v>201</v>
      </c>
      <c r="X119" t="s">
        <v>809</v>
      </c>
      <c r="Y119">
        <v>16</v>
      </c>
    </row>
    <row r="120" spans="2:25" ht="15">
      <c r="B120" s="40">
        <v>0.096</v>
      </c>
      <c r="C120" s="41">
        <v>41</v>
      </c>
      <c r="F120" s="31">
        <v>0.0156</v>
      </c>
      <c r="G120" s="32" t="s">
        <v>775</v>
      </c>
      <c r="I120" s="31">
        <v>1.2031</v>
      </c>
      <c r="J120" s="32" t="s">
        <v>114</v>
      </c>
      <c r="O120" s="31">
        <v>0.2657</v>
      </c>
      <c r="P120" s="33">
        <v>6.75</v>
      </c>
      <c r="Q120" s="31">
        <v>0.189</v>
      </c>
      <c r="R120" s="33">
        <v>4.8</v>
      </c>
      <c r="V120" t="str">
        <f t="shared" si="1"/>
        <v>Cubic Centimeter  &lt;&lt;&lt;&gt;&gt;&gt; Cubic foot </v>
      </c>
      <c r="W120" t="s">
        <v>202</v>
      </c>
      <c r="X120" t="s">
        <v>203</v>
      </c>
      <c r="Y120">
        <v>3.53E-05</v>
      </c>
    </row>
    <row r="121" spans="2:25" ht="15">
      <c r="B121" s="40">
        <v>0.0965</v>
      </c>
      <c r="D121" s="1">
        <v>2.45</v>
      </c>
      <c r="F121" s="31">
        <v>0.016</v>
      </c>
      <c r="G121" s="32">
        <v>78</v>
      </c>
      <c r="I121" s="31">
        <v>1.1875</v>
      </c>
      <c r="J121" s="32" t="s">
        <v>110</v>
      </c>
      <c r="O121" s="31">
        <v>0.2677</v>
      </c>
      <c r="P121" s="33">
        <v>6.8</v>
      </c>
      <c r="Q121" s="31">
        <v>0.187</v>
      </c>
      <c r="R121" s="33">
        <v>4.75</v>
      </c>
      <c r="V121" t="str">
        <f t="shared" si="1"/>
        <v>Cubic Centimeter  &lt;&lt;&lt;&gt;&gt;&gt; Cubic Inch </v>
      </c>
      <c r="W121" t="s">
        <v>202</v>
      </c>
      <c r="X121" t="s">
        <v>204</v>
      </c>
      <c r="Y121">
        <v>0.06102374</v>
      </c>
    </row>
    <row r="122" spans="2:25" ht="15">
      <c r="B122" s="40">
        <v>0.098</v>
      </c>
      <c r="C122" s="41">
        <v>40</v>
      </c>
      <c r="F122" s="31">
        <v>0.018</v>
      </c>
      <c r="G122" s="32">
        <v>77</v>
      </c>
      <c r="I122" s="31">
        <v>1.1719</v>
      </c>
      <c r="J122" s="32" t="s">
        <v>106</v>
      </c>
      <c r="O122" s="31">
        <v>0.2717</v>
      </c>
      <c r="P122" s="33">
        <v>6.9</v>
      </c>
      <c r="Q122" s="31">
        <v>0.185</v>
      </c>
      <c r="R122" s="33">
        <v>4.7</v>
      </c>
      <c r="V122" t="str">
        <f t="shared" si="1"/>
        <v>Cubic Centimeter  &lt;&lt;&lt;&gt;&gt;&gt; Cubic Inches </v>
      </c>
      <c r="W122" t="s">
        <v>202</v>
      </c>
      <c r="X122" t="s">
        <v>148</v>
      </c>
      <c r="Y122">
        <v>0.06102376</v>
      </c>
    </row>
    <row r="123" spans="2:25" ht="15">
      <c r="B123" s="40">
        <v>0.0984</v>
      </c>
      <c r="D123" s="1">
        <v>2.5</v>
      </c>
      <c r="F123" s="31">
        <v>0.02</v>
      </c>
      <c r="G123" s="32">
        <v>76</v>
      </c>
      <c r="I123" s="31">
        <v>1.1562</v>
      </c>
      <c r="J123" s="32" t="s">
        <v>103</v>
      </c>
      <c r="O123" s="31">
        <v>0.2756</v>
      </c>
      <c r="P123" s="33">
        <v>7</v>
      </c>
      <c r="Q123" s="31">
        <v>0.1811</v>
      </c>
      <c r="R123" s="33">
        <v>4.6</v>
      </c>
      <c r="V123" t="str">
        <f t="shared" si="1"/>
        <v>Cubic Centimeter  &lt;&lt;&lt;&gt;&gt;&gt; Cubic meter </v>
      </c>
      <c r="W123" t="s">
        <v>202</v>
      </c>
      <c r="X123" t="s">
        <v>205</v>
      </c>
      <c r="Y123">
        <v>1E-06</v>
      </c>
    </row>
    <row r="124" spans="2:25" ht="15">
      <c r="B124" s="40">
        <v>0.0995</v>
      </c>
      <c r="C124" s="41">
        <v>39</v>
      </c>
      <c r="F124" s="31">
        <v>0.021</v>
      </c>
      <c r="G124" s="32">
        <v>75</v>
      </c>
      <c r="I124" s="31">
        <v>1.1406</v>
      </c>
      <c r="J124" s="32" t="s">
        <v>101</v>
      </c>
      <c r="O124" s="31">
        <v>0.2795</v>
      </c>
      <c r="P124" s="33">
        <v>7.1</v>
      </c>
      <c r="Q124" s="31">
        <v>0.1772</v>
      </c>
      <c r="R124" s="33">
        <v>4.5</v>
      </c>
      <c r="V124" t="str">
        <f t="shared" si="1"/>
        <v>Cubic Centimeter  &lt;&lt;&lt;&gt;&gt;&gt; Cubic millimeter </v>
      </c>
      <c r="W124" t="s">
        <v>202</v>
      </c>
      <c r="X124" t="s">
        <v>206</v>
      </c>
      <c r="Y124">
        <v>1000</v>
      </c>
    </row>
    <row r="125" spans="2:25" ht="15">
      <c r="B125" s="40">
        <v>0.1015</v>
      </c>
      <c r="C125" s="41">
        <v>38</v>
      </c>
      <c r="F125" s="31">
        <v>0.0225</v>
      </c>
      <c r="G125" s="32">
        <v>74</v>
      </c>
      <c r="I125" s="31">
        <v>1.125</v>
      </c>
      <c r="J125" s="32" t="s">
        <v>98</v>
      </c>
      <c r="O125" s="31">
        <v>0.28350000000000003</v>
      </c>
      <c r="P125" s="33">
        <v>7.2</v>
      </c>
      <c r="Q125" s="31">
        <v>0.1732</v>
      </c>
      <c r="R125" s="33">
        <v>4.4</v>
      </c>
      <c r="V125" t="str">
        <f t="shared" si="1"/>
        <v>Cubic Centimeter  &lt;&lt;&lt;&gt;&gt;&gt; Cubic yard </v>
      </c>
      <c r="W125" t="s">
        <v>202</v>
      </c>
      <c r="X125" t="s">
        <v>207</v>
      </c>
      <c r="Y125">
        <v>1.31E-06</v>
      </c>
    </row>
    <row r="126" spans="2:25" ht="15">
      <c r="B126" s="40">
        <v>0.1024</v>
      </c>
      <c r="D126" s="1">
        <v>2.6</v>
      </c>
      <c r="F126" s="31">
        <v>0.024</v>
      </c>
      <c r="G126" s="32">
        <v>73</v>
      </c>
      <c r="I126" s="31">
        <v>1.1094</v>
      </c>
      <c r="J126" s="32" t="s">
        <v>95</v>
      </c>
      <c r="O126" s="31">
        <v>0.2854</v>
      </c>
      <c r="P126" s="33">
        <v>7.25</v>
      </c>
      <c r="Q126" s="31">
        <v>0.1693</v>
      </c>
      <c r="R126" s="33">
        <v>4.3</v>
      </c>
      <c r="V126" t="str">
        <f t="shared" si="1"/>
        <v>Cubic Centimeter  &lt;&lt;&lt;&gt;&gt;&gt; Drachm (Brit. fluid) </v>
      </c>
      <c r="W126" t="s">
        <v>202</v>
      </c>
      <c r="X126" t="s">
        <v>208</v>
      </c>
      <c r="Y126">
        <v>0.2815606</v>
      </c>
    </row>
    <row r="127" spans="2:25" ht="15">
      <c r="B127" s="40">
        <v>0.10400000000000001</v>
      </c>
      <c r="C127" s="41">
        <v>37</v>
      </c>
      <c r="F127" s="31">
        <v>0.025</v>
      </c>
      <c r="G127" s="32">
        <v>72</v>
      </c>
      <c r="I127" s="31">
        <v>1.0938</v>
      </c>
      <c r="J127" s="32" t="s">
        <v>92</v>
      </c>
      <c r="O127" s="31">
        <v>0.2874</v>
      </c>
      <c r="P127" s="33">
        <v>7.3</v>
      </c>
      <c r="Q127" s="31">
        <v>0.1673</v>
      </c>
      <c r="R127" s="33">
        <v>4.25</v>
      </c>
      <c r="V127" t="str">
        <f t="shared" si="1"/>
        <v>Cubic Centimeter  &lt;&lt;&lt;&gt;&gt;&gt; Dram (U.S. fluid) </v>
      </c>
      <c r="W127" t="s">
        <v>202</v>
      </c>
      <c r="X127" t="s">
        <v>209</v>
      </c>
      <c r="Y127">
        <v>0.2705122</v>
      </c>
    </row>
    <row r="128" spans="2:25" ht="15">
      <c r="B128" s="40">
        <v>0.1063</v>
      </c>
      <c r="D128" s="1">
        <v>2.7</v>
      </c>
      <c r="F128" s="31">
        <v>0.026</v>
      </c>
      <c r="G128" s="32">
        <v>71</v>
      </c>
      <c r="I128" s="31">
        <v>1.0781</v>
      </c>
      <c r="J128" s="32" t="s">
        <v>87</v>
      </c>
      <c r="O128" s="31">
        <v>0.2913</v>
      </c>
      <c r="P128" s="33">
        <v>7.4</v>
      </c>
      <c r="Q128" s="31">
        <v>0.1654</v>
      </c>
      <c r="R128" s="33">
        <v>4.2</v>
      </c>
      <c r="V128" t="str">
        <f t="shared" si="1"/>
        <v>Cubic Centimeter  &lt;&lt;&lt;&gt;&gt;&gt; Gallon (Brit liq.) </v>
      </c>
      <c r="W128" t="s">
        <v>202</v>
      </c>
      <c r="X128" t="s">
        <v>210</v>
      </c>
      <c r="Y128">
        <v>0.00022</v>
      </c>
    </row>
    <row r="129" spans="2:25" ht="15">
      <c r="B129" s="40">
        <v>0.1065</v>
      </c>
      <c r="C129" s="41">
        <v>36</v>
      </c>
      <c r="F129" s="31">
        <v>0.028</v>
      </c>
      <c r="G129" s="32">
        <v>70</v>
      </c>
      <c r="I129" s="31">
        <v>1.0625</v>
      </c>
      <c r="J129" s="32" t="s">
        <v>84</v>
      </c>
      <c r="O129" s="31">
        <v>0.2953</v>
      </c>
      <c r="P129" s="33">
        <v>7.5</v>
      </c>
      <c r="Q129" s="31">
        <v>0.1614</v>
      </c>
      <c r="R129" s="33">
        <v>4.1</v>
      </c>
      <c r="V129" t="str">
        <f t="shared" si="1"/>
        <v>Cubic Centimeter  &lt;&lt;&lt;&gt;&gt;&gt; Gallon (US liq.) </v>
      </c>
      <c r="W129" t="s">
        <v>202</v>
      </c>
      <c r="X129" t="s">
        <v>211</v>
      </c>
      <c r="Y129">
        <v>0.000264</v>
      </c>
    </row>
    <row r="130" spans="2:25" ht="15">
      <c r="B130" s="40">
        <v>0.1083</v>
      </c>
      <c r="D130" s="1">
        <v>2.75</v>
      </c>
      <c r="F130" s="31">
        <v>0.0292</v>
      </c>
      <c r="G130" s="32">
        <v>69</v>
      </c>
      <c r="I130" s="31">
        <v>1.0469</v>
      </c>
      <c r="J130" s="32" t="s">
        <v>82</v>
      </c>
      <c r="O130" s="31">
        <v>0.2992</v>
      </c>
      <c r="P130" s="33">
        <v>7.6</v>
      </c>
      <c r="Q130" s="31">
        <v>0.1575</v>
      </c>
      <c r="R130" s="33">
        <v>4</v>
      </c>
      <c r="V130" t="str">
        <f t="shared" si="1"/>
        <v>Cubic Centimeter  &lt;&lt;&lt;&gt;&gt;&gt; Liter </v>
      </c>
      <c r="W130" t="s">
        <v>202</v>
      </c>
      <c r="X130" t="s">
        <v>212</v>
      </c>
      <c r="Y130">
        <v>0.001</v>
      </c>
    </row>
    <row r="131" spans="1:25" ht="15">
      <c r="A131" s="24" t="s">
        <v>760</v>
      </c>
      <c r="B131" s="40">
        <v>0.1094</v>
      </c>
      <c r="F131" s="31">
        <v>0.031</v>
      </c>
      <c r="G131" s="32">
        <v>68</v>
      </c>
      <c r="I131" s="31">
        <v>1.0312</v>
      </c>
      <c r="J131" s="32" t="s">
        <v>79</v>
      </c>
      <c r="O131" s="31">
        <v>0.3031</v>
      </c>
      <c r="P131" s="33">
        <v>7.7</v>
      </c>
      <c r="Q131" s="31">
        <v>0.1535</v>
      </c>
      <c r="R131" s="33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202</v>
      </c>
      <c r="X131" t="s">
        <v>213</v>
      </c>
      <c r="Y131">
        <v>0.002113</v>
      </c>
    </row>
    <row r="132" spans="2:25" ht="15">
      <c r="B132" s="40">
        <v>0.11</v>
      </c>
      <c r="C132" s="41">
        <v>35</v>
      </c>
      <c r="F132" s="31">
        <v>0.0312</v>
      </c>
      <c r="G132" s="32" t="s">
        <v>776</v>
      </c>
      <c r="I132" s="31">
        <v>1.0156</v>
      </c>
      <c r="J132" s="32" t="s">
        <v>77</v>
      </c>
      <c r="O132" s="31">
        <v>0.3051</v>
      </c>
      <c r="P132" s="33">
        <v>7.75</v>
      </c>
      <c r="Q132" s="31">
        <v>0.1496</v>
      </c>
      <c r="R132" s="33">
        <v>3.8</v>
      </c>
      <c r="V132" t="str">
        <f t="shared" si="2"/>
        <v>Cubic Centimeter  &lt;&lt;&lt;&gt;&gt;&gt; Quart (US liq.) </v>
      </c>
      <c r="W132" t="s">
        <v>202</v>
      </c>
      <c r="X132" t="s">
        <v>214</v>
      </c>
      <c r="Y132">
        <v>0.001057</v>
      </c>
    </row>
    <row r="133" spans="2:25" ht="15">
      <c r="B133" s="40">
        <v>0.1102</v>
      </c>
      <c r="D133" s="1">
        <v>2.8</v>
      </c>
      <c r="F133" s="31">
        <v>0.032</v>
      </c>
      <c r="G133" s="32">
        <v>67</v>
      </c>
      <c r="I133" s="31">
        <v>1</v>
      </c>
      <c r="J133" s="32" t="s">
        <v>74</v>
      </c>
      <c r="O133" s="31">
        <v>0.3071</v>
      </c>
      <c r="P133" s="33">
        <v>7.8</v>
      </c>
      <c r="Q133" s="31">
        <v>0.1476</v>
      </c>
      <c r="R133" s="33">
        <v>3.75</v>
      </c>
      <c r="V133" t="str">
        <f t="shared" si="2"/>
        <v>Cubic Feet  &lt;&lt;&lt;&gt;&gt;&gt; Bushels (dry) </v>
      </c>
      <c r="W133" t="s">
        <v>809</v>
      </c>
      <c r="X133" t="s">
        <v>215</v>
      </c>
      <c r="Y133">
        <v>0.8036</v>
      </c>
    </row>
    <row r="134" spans="2:25" ht="15">
      <c r="B134" s="40">
        <v>0.111</v>
      </c>
      <c r="C134" s="41">
        <v>34</v>
      </c>
      <c r="F134" s="31">
        <v>0.033</v>
      </c>
      <c r="G134" s="32">
        <v>66</v>
      </c>
      <c r="I134" s="31">
        <v>0.9844</v>
      </c>
      <c r="J134" s="32" t="s">
        <v>72</v>
      </c>
      <c r="O134" s="31">
        <v>0.311</v>
      </c>
      <c r="P134" s="33">
        <v>7.9</v>
      </c>
      <c r="Q134" s="31">
        <v>0.1457</v>
      </c>
      <c r="R134" s="33">
        <v>3.7</v>
      </c>
      <c r="V134" t="str">
        <f t="shared" si="2"/>
        <v>Cubic Feet  &lt;&lt;&lt;&gt;&gt;&gt; Cubic Centimeters </v>
      </c>
      <c r="W134" t="s">
        <v>809</v>
      </c>
      <c r="X134" t="s">
        <v>216</v>
      </c>
      <c r="Y134">
        <v>28320</v>
      </c>
    </row>
    <row r="135" spans="2:25" ht="15">
      <c r="B135" s="40">
        <v>0.113</v>
      </c>
      <c r="C135" s="41">
        <v>33</v>
      </c>
      <c r="F135" s="31">
        <v>0.035</v>
      </c>
      <c r="G135" s="32">
        <v>65</v>
      </c>
      <c r="I135" s="31">
        <v>0.9688</v>
      </c>
      <c r="J135" s="32" t="s">
        <v>67</v>
      </c>
      <c r="O135" s="31">
        <v>0.315</v>
      </c>
      <c r="P135" s="33">
        <v>8</v>
      </c>
      <c r="Q135" s="31">
        <v>0.1417</v>
      </c>
      <c r="R135" s="33">
        <v>3.6</v>
      </c>
      <c r="V135" t="str">
        <f t="shared" si="2"/>
        <v>Cubic Feet  &lt;&lt;&lt;&gt;&gt;&gt; Cubic Inches </v>
      </c>
      <c r="W135" t="s">
        <v>809</v>
      </c>
      <c r="X135" t="s">
        <v>148</v>
      </c>
      <c r="Y135">
        <v>1728</v>
      </c>
    </row>
    <row r="136" spans="2:25" ht="15">
      <c r="B136" s="40">
        <v>0.1142</v>
      </c>
      <c r="D136" s="1">
        <v>2.9</v>
      </c>
      <c r="F136" s="31">
        <v>0.036</v>
      </c>
      <c r="G136" s="32">
        <v>64</v>
      </c>
      <c r="I136" s="31">
        <v>0.9531</v>
      </c>
      <c r="J136" s="32" t="s">
        <v>64</v>
      </c>
      <c r="O136" s="31">
        <v>0.3189</v>
      </c>
      <c r="P136" s="33">
        <v>8.1</v>
      </c>
      <c r="Q136" s="31">
        <v>0.1378</v>
      </c>
      <c r="R136" s="33">
        <v>3.5</v>
      </c>
      <c r="V136" t="str">
        <f t="shared" si="2"/>
        <v>Cubic Feet  &lt;&lt;&lt;&gt;&gt;&gt; Cubic Meters </v>
      </c>
      <c r="W136" t="s">
        <v>809</v>
      </c>
      <c r="X136" t="s">
        <v>149</v>
      </c>
      <c r="Y136">
        <v>0.02831685</v>
      </c>
    </row>
    <row r="137" spans="2:25" ht="15">
      <c r="B137" s="40">
        <v>0.116</v>
      </c>
      <c r="C137" s="41">
        <v>32</v>
      </c>
      <c r="F137" s="31">
        <v>0.037</v>
      </c>
      <c r="G137" s="32">
        <v>63</v>
      </c>
      <c r="I137" s="31">
        <v>0.9375</v>
      </c>
      <c r="J137" s="32" t="s">
        <v>62</v>
      </c>
      <c r="O137" s="31">
        <v>0.3228</v>
      </c>
      <c r="P137" s="33">
        <v>8.2</v>
      </c>
      <c r="Q137" s="31">
        <v>0.1339</v>
      </c>
      <c r="R137" s="33">
        <v>3.4</v>
      </c>
      <c r="V137" t="str">
        <f t="shared" si="2"/>
        <v>Cubic Feet  &lt;&lt;&lt;&gt;&gt;&gt; Cubic Yards </v>
      </c>
      <c r="W137" t="s">
        <v>809</v>
      </c>
      <c r="X137" t="s">
        <v>217</v>
      </c>
      <c r="Y137">
        <v>0.037037037</v>
      </c>
    </row>
    <row r="138" spans="2:25" ht="15">
      <c r="B138" s="40">
        <v>0.1181</v>
      </c>
      <c r="D138" s="1">
        <v>3</v>
      </c>
      <c r="F138" s="31">
        <v>0.038</v>
      </c>
      <c r="G138" s="32">
        <v>62</v>
      </c>
      <c r="I138" s="31">
        <v>0.9219</v>
      </c>
      <c r="J138" s="32" t="s">
        <v>60</v>
      </c>
      <c r="O138" s="31">
        <v>0.3248</v>
      </c>
      <c r="P138" s="33">
        <v>8.25</v>
      </c>
      <c r="Q138" s="31">
        <v>0.1299</v>
      </c>
      <c r="R138" s="33">
        <v>3.3</v>
      </c>
      <c r="V138" t="str">
        <f t="shared" si="2"/>
        <v>Cubic Feet  &lt;&lt;&lt;&gt;&gt;&gt; Gallons (US liq.) </v>
      </c>
      <c r="W138" t="s">
        <v>809</v>
      </c>
      <c r="X138" t="s">
        <v>218</v>
      </c>
      <c r="Y138">
        <v>7.48052</v>
      </c>
    </row>
    <row r="139" spans="2:25" ht="15">
      <c r="B139" s="40">
        <v>0.12</v>
      </c>
      <c r="C139" s="41">
        <v>31</v>
      </c>
      <c r="F139" s="31">
        <v>0.039</v>
      </c>
      <c r="G139" s="32">
        <v>61</v>
      </c>
      <c r="I139" s="31">
        <v>0.9062</v>
      </c>
      <c r="J139" s="32" t="s">
        <v>57</v>
      </c>
      <c r="O139" s="31">
        <v>0.3268</v>
      </c>
      <c r="P139" s="33">
        <v>8.3</v>
      </c>
      <c r="Q139" s="31">
        <v>0.128</v>
      </c>
      <c r="R139" s="33">
        <v>3.25</v>
      </c>
      <c r="V139" t="str">
        <f t="shared" si="2"/>
        <v>Cubic Feet  &lt;&lt;&lt;&gt;&gt;&gt; Liters </v>
      </c>
      <c r="W139" t="s">
        <v>809</v>
      </c>
      <c r="X139" t="s">
        <v>150</v>
      </c>
      <c r="Y139">
        <v>28.31685</v>
      </c>
    </row>
    <row r="140" spans="2:25" ht="15">
      <c r="B140" s="40">
        <v>0.122</v>
      </c>
      <c r="D140" s="1">
        <v>3.1</v>
      </c>
      <c r="F140" s="31">
        <v>0.04</v>
      </c>
      <c r="G140" s="32">
        <v>60</v>
      </c>
      <c r="I140" s="31">
        <v>0.8906</v>
      </c>
      <c r="J140" s="32" t="s">
        <v>773</v>
      </c>
      <c r="O140" s="31">
        <v>0.3307</v>
      </c>
      <c r="P140" s="33">
        <v>8.4</v>
      </c>
      <c r="Q140" s="31">
        <v>0.126</v>
      </c>
      <c r="R140" s="33">
        <v>3.2</v>
      </c>
      <c r="V140" t="str">
        <f t="shared" si="2"/>
        <v>Cubic Feet  &lt;&lt;&lt;&gt;&gt;&gt; Pints (US liq.) </v>
      </c>
      <c r="W140" t="s">
        <v>809</v>
      </c>
      <c r="X140" t="s">
        <v>219</v>
      </c>
      <c r="Y140">
        <v>59.84</v>
      </c>
    </row>
    <row r="141" spans="1:25" ht="15">
      <c r="A141" s="24" t="s">
        <v>58</v>
      </c>
      <c r="B141" s="40">
        <v>0.125</v>
      </c>
      <c r="F141" s="31">
        <v>0.041</v>
      </c>
      <c r="G141" s="32">
        <v>59</v>
      </c>
      <c r="I141" s="31">
        <v>0.875</v>
      </c>
      <c r="J141" s="32" t="s">
        <v>770</v>
      </c>
      <c r="O141" s="31">
        <v>0.3346</v>
      </c>
      <c r="P141" s="33">
        <v>8.5</v>
      </c>
      <c r="Q141" s="31">
        <v>0.122</v>
      </c>
      <c r="R141" s="33">
        <v>3.1</v>
      </c>
      <c r="V141" t="str">
        <f t="shared" si="2"/>
        <v>Cubic Feet  &lt;&lt;&lt;&gt;&gt;&gt; Quarts (US liq) </v>
      </c>
      <c r="W141" t="s">
        <v>809</v>
      </c>
      <c r="X141" t="s">
        <v>220</v>
      </c>
      <c r="Y141">
        <v>29.92</v>
      </c>
    </row>
    <row r="142" spans="2:25" ht="15">
      <c r="B142" s="40">
        <v>0.126</v>
      </c>
      <c r="D142" s="1">
        <v>3.2</v>
      </c>
      <c r="F142" s="31">
        <v>0.042</v>
      </c>
      <c r="G142" s="32">
        <v>58</v>
      </c>
      <c r="I142" s="31">
        <v>0.8594</v>
      </c>
      <c r="J142" s="32" t="s">
        <v>768</v>
      </c>
      <c r="O142" s="31">
        <v>0.3386</v>
      </c>
      <c r="P142" s="33">
        <v>8.6</v>
      </c>
      <c r="Q142" s="31">
        <v>0.1181</v>
      </c>
      <c r="R142" s="33">
        <v>3</v>
      </c>
      <c r="V142" t="str">
        <f t="shared" si="2"/>
        <v>Cubic Feet per Minute &lt;&lt;&lt;&gt;&gt;&gt; Cubic Meters per Second</v>
      </c>
      <c r="W142" t="s">
        <v>221</v>
      </c>
      <c r="X142" t="s">
        <v>222</v>
      </c>
      <c r="Y142">
        <v>0.0004719474</v>
      </c>
    </row>
    <row r="143" spans="2:25" ht="15">
      <c r="B143" s="40">
        <v>0.128</v>
      </c>
      <c r="D143" s="1">
        <v>3.25</v>
      </c>
      <c r="F143" s="31">
        <v>0.043000000000000003</v>
      </c>
      <c r="G143" s="32">
        <v>57</v>
      </c>
      <c r="I143" s="31">
        <v>0.8438</v>
      </c>
      <c r="J143" s="32" t="s">
        <v>765</v>
      </c>
      <c r="O143" s="31">
        <v>0.3425</v>
      </c>
      <c r="P143" s="33">
        <v>8.7</v>
      </c>
      <c r="Q143" s="31">
        <v>0.1142</v>
      </c>
      <c r="R143" s="33">
        <v>2.9</v>
      </c>
      <c r="V143" t="str">
        <f t="shared" si="2"/>
        <v>Cubic Feet per Minute &lt;&lt;&lt;&gt;&gt;&gt; Liters per Minute</v>
      </c>
      <c r="W143" t="s">
        <v>221</v>
      </c>
      <c r="X143" t="s">
        <v>223</v>
      </c>
      <c r="Y143">
        <v>28.31685</v>
      </c>
    </row>
    <row r="144" spans="2:25" ht="15">
      <c r="B144" s="40">
        <v>0.1285</v>
      </c>
      <c r="C144" s="41">
        <v>30</v>
      </c>
      <c r="F144" s="31">
        <v>0.0465</v>
      </c>
      <c r="G144" s="32">
        <v>56</v>
      </c>
      <c r="I144" s="31">
        <v>0.8281</v>
      </c>
      <c r="J144" s="32" t="s">
        <v>763</v>
      </c>
      <c r="O144" s="31">
        <v>0.34450000000000003</v>
      </c>
      <c r="P144" s="33">
        <v>8.75</v>
      </c>
      <c r="Q144" s="31">
        <v>0.1102</v>
      </c>
      <c r="R144" s="33">
        <v>2.8</v>
      </c>
      <c r="V144" t="str">
        <f t="shared" si="2"/>
        <v>Cubic Feet/Minute  &lt;&lt;&lt;&gt;&gt;&gt; Cubic cms/Second </v>
      </c>
      <c r="W144" t="s">
        <v>224</v>
      </c>
      <c r="X144" t="s">
        <v>225</v>
      </c>
      <c r="Y144">
        <v>472</v>
      </c>
    </row>
    <row r="145" spans="2:25" ht="15">
      <c r="B145" s="40">
        <v>0.1299</v>
      </c>
      <c r="D145" s="1">
        <v>3.3</v>
      </c>
      <c r="F145" s="31">
        <v>0.046900000000000004</v>
      </c>
      <c r="G145" s="32" t="s">
        <v>68</v>
      </c>
      <c r="I145" s="31">
        <v>0.8125</v>
      </c>
      <c r="J145" s="32" t="s">
        <v>758</v>
      </c>
      <c r="O145" s="31">
        <v>0.34650000000000003</v>
      </c>
      <c r="P145" s="33">
        <v>8.8</v>
      </c>
      <c r="Q145" s="31">
        <v>0.1083</v>
      </c>
      <c r="R145" s="33">
        <v>2.75</v>
      </c>
      <c r="V145" t="str">
        <f t="shared" si="2"/>
        <v>Cubic Feet/Minute  &lt;&lt;&lt;&gt;&gt;&gt; Gallons/Second </v>
      </c>
      <c r="W145" t="s">
        <v>224</v>
      </c>
      <c r="X145" t="s">
        <v>226</v>
      </c>
      <c r="Y145">
        <v>0.1247</v>
      </c>
    </row>
    <row r="146" spans="2:25" ht="15">
      <c r="B146" s="40">
        <v>0.1339</v>
      </c>
      <c r="D146" s="1">
        <v>3.4</v>
      </c>
      <c r="F146" s="31">
        <v>0.052000000000000005</v>
      </c>
      <c r="G146" s="32">
        <v>55</v>
      </c>
      <c r="I146" s="31">
        <v>0.7969</v>
      </c>
      <c r="J146" s="32" t="s">
        <v>755</v>
      </c>
      <c r="O146" s="31">
        <v>0.3504</v>
      </c>
      <c r="P146" s="33">
        <v>8.9</v>
      </c>
      <c r="Q146" s="31">
        <v>0.1063</v>
      </c>
      <c r="R146" s="33">
        <v>2.7</v>
      </c>
      <c r="V146" t="str">
        <f t="shared" si="2"/>
        <v>Cubic Feet/Minute  &lt;&lt;&lt;&gt;&gt;&gt; Liters/Second </v>
      </c>
      <c r="W146" t="s">
        <v>224</v>
      </c>
      <c r="X146" t="s">
        <v>227</v>
      </c>
      <c r="Y146">
        <v>0.472</v>
      </c>
    </row>
    <row r="147" spans="2:25" ht="15">
      <c r="B147" s="40">
        <v>0.136</v>
      </c>
      <c r="C147" s="41">
        <v>29</v>
      </c>
      <c r="F147" s="31">
        <v>0.055</v>
      </c>
      <c r="G147" s="32">
        <v>54</v>
      </c>
      <c r="I147" s="31">
        <v>0.7812</v>
      </c>
      <c r="J147" s="32" t="s">
        <v>753</v>
      </c>
      <c r="O147" s="31">
        <v>0.3543</v>
      </c>
      <c r="P147" s="33">
        <v>9</v>
      </c>
      <c r="Q147" s="31">
        <v>0.1024</v>
      </c>
      <c r="R147" s="33">
        <v>2.6</v>
      </c>
      <c r="V147" t="str">
        <f t="shared" si="2"/>
        <v>Cubic Feet/Minute  &lt;&lt;&lt;&gt;&gt;&gt; Pounds of water/Minute </v>
      </c>
      <c r="W147" t="s">
        <v>224</v>
      </c>
      <c r="X147" t="s">
        <v>228</v>
      </c>
      <c r="Y147">
        <v>62.43</v>
      </c>
    </row>
    <row r="148" spans="2:25" ht="15">
      <c r="B148" s="40">
        <v>0.1378</v>
      </c>
      <c r="D148" s="1">
        <v>3.5</v>
      </c>
      <c r="F148" s="31">
        <v>0.059500000000000004</v>
      </c>
      <c r="G148" s="32">
        <v>53</v>
      </c>
      <c r="I148" s="31">
        <v>0.7656</v>
      </c>
      <c r="J148" s="32" t="s">
        <v>750</v>
      </c>
      <c r="O148" s="31">
        <v>0.3583</v>
      </c>
      <c r="P148" s="33">
        <v>9.1</v>
      </c>
      <c r="Q148" s="31">
        <v>0.0984</v>
      </c>
      <c r="R148" s="33">
        <v>2.5</v>
      </c>
      <c r="V148" t="str">
        <f t="shared" si="2"/>
        <v>Cubic Feet/Second  &lt;&lt;&lt;&gt;&gt;&gt; Gallons/Minute </v>
      </c>
      <c r="W148" t="s">
        <v>229</v>
      </c>
      <c r="X148" t="s">
        <v>230</v>
      </c>
      <c r="Y148">
        <v>448.831</v>
      </c>
    </row>
    <row r="149" spans="2:25" ht="15">
      <c r="B149" s="40">
        <v>0.1405</v>
      </c>
      <c r="C149" s="41">
        <v>28</v>
      </c>
      <c r="F149" s="31">
        <v>0.0625</v>
      </c>
      <c r="G149" s="32" t="s">
        <v>88</v>
      </c>
      <c r="I149" s="31">
        <v>0.75</v>
      </c>
      <c r="J149" s="32" t="s">
        <v>747</v>
      </c>
      <c r="O149" s="31">
        <v>0.3622</v>
      </c>
      <c r="P149" s="33">
        <v>9.2</v>
      </c>
      <c r="Q149" s="31">
        <v>0.0965</v>
      </c>
      <c r="R149" s="33">
        <v>2.45</v>
      </c>
      <c r="V149" t="str">
        <f t="shared" si="2"/>
        <v>Cubic Feet/Second  &lt;&lt;&lt;&gt;&gt;&gt; Million Gallons/day </v>
      </c>
      <c r="W149" t="s">
        <v>229</v>
      </c>
      <c r="X149" t="s">
        <v>231</v>
      </c>
      <c r="Y149">
        <v>0.646317</v>
      </c>
    </row>
    <row r="150" spans="1:25" ht="15">
      <c r="A150" s="24" t="s">
        <v>73</v>
      </c>
      <c r="B150" s="40">
        <v>0.1406</v>
      </c>
      <c r="F150" s="31">
        <v>0.0635</v>
      </c>
      <c r="G150" s="32">
        <v>52</v>
      </c>
      <c r="I150" s="31">
        <v>0.7344</v>
      </c>
      <c r="J150" s="32" t="s">
        <v>744</v>
      </c>
      <c r="O150" s="31">
        <v>0.3642</v>
      </c>
      <c r="P150" s="33">
        <v>9.25</v>
      </c>
      <c r="Q150" s="31">
        <v>0.0945</v>
      </c>
      <c r="R150" s="33">
        <v>2.4</v>
      </c>
      <c r="V150" t="str">
        <f t="shared" si="2"/>
        <v>Cubic Inches  &lt;&lt;&lt;&gt;&gt;&gt; Cubic Centimeters</v>
      </c>
      <c r="W150" t="s">
        <v>148</v>
      </c>
      <c r="X150" t="s">
        <v>232</v>
      </c>
      <c r="Y150">
        <v>16.38706</v>
      </c>
    </row>
    <row r="151" spans="2:25" ht="15">
      <c r="B151" s="40">
        <v>0.1417</v>
      </c>
      <c r="D151" s="1">
        <v>3.6</v>
      </c>
      <c r="F151" s="31">
        <v>0.067</v>
      </c>
      <c r="G151" s="32">
        <v>51</v>
      </c>
      <c r="I151" s="31">
        <v>0.7188</v>
      </c>
      <c r="J151" s="32" t="s">
        <v>741</v>
      </c>
      <c r="O151" s="31">
        <v>0.3661</v>
      </c>
      <c r="P151" s="33">
        <v>9.3</v>
      </c>
      <c r="Q151" s="31">
        <v>0.0925</v>
      </c>
      <c r="R151" s="33">
        <v>2.35</v>
      </c>
      <c r="V151" t="str">
        <f t="shared" si="2"/>
        <v>Cubic Inches  &lt;&lt;&lt;&gt;&gt;&gt; Cubic Centimeters </v>
      </c>
      <c r="W151" t="s">
        <v>148</v>
      </c>
      <c r="X151" t="s">
        <v>216</v>
      </c>
      <c r="Y151">
        <v>16.39</v>
      </c>
    </row>
    <row r="152" spans="2:25" ht="15">
      <c r="B152" s="40">
        <v>0.14400000000000002</v>
      </c>
      <c r="C152" s="41">
        <v>27</v>
      </c>
      <c r="F152" s="31">
        <v>0.07</v>
      </c>
      <c r="G152" s="32">
        <v>50</v>
      </c>
      <c r="I152" s="31">
        <v>0.7031</v>
      </c>
      <c r="J152" s="32" t="s">
        <v>134</v>
      </c>
      <c r="O152" s="31">
        <v>0.3701</v>
      </c>
      <c r="P152" s="33">
        <v>9.4</v>
      </c>
      <c r="Q152" s="31">
        <v>0.0906</v>
      </c>
      <c r="R152" s="33">
        <v>2.3</v>
      </c>
      <c r="V152" t="str">
        <f t="shared" si="2"/>
        <v>Cubic Inches  &lt;&lt;&lt;&gt;&gt;&gt; Cubic Feet </v>
      </c>
      <c r="W152" t="s">
        <v>148</v>
      </c>
      <c r="X152" t="s">
        <v>809</v>
      </c>
      <c r="Y152">
        <v>0.0005787</v>
      </c>
    </row>
    <row r="153" spans="2:25" ht="15">
      <c r="B153" s="40">
        <v>0.1457</v>
      </c>
      <c r="D153" s="1">
        <v>3.7</v>
      </c>
      <c r="F153" s="31">
        <v>0.073</v>
      </c>
      <c r="G153" s="32">
        <v>49</v>
      </c>
      <c r="I153" s="31">
        <v>0.6875</v>
      </c>
      <c r="J153" s="32" t="s">
        <v>131</v>
      </c>
      <c r="O153" s="31">
        <v>0.374</v>
      </c>
      <c r="P153" s="33">
        <v>9.5</v>
      </c>
      <c r="Q153" s="31">
        <v>0.0886</v>
      </c>
      <c r="R153" s="33">
        <v>2.25</v>
      </c>
      <c r="V153" t="str">
        <f t="shared" si="2"/>
        <v>Cubic Inches  &lt;&lt;&lt;&gt;&gt;&gt; Cubic Meters </v>
      </c>
      <c r="W153" t="s">
        <v>148</v>
      </c>
      <c r="X153" t="s">
        <v>149</v>
      </c>
      <c r="Y153">
        <v>1.638706E-05</v>
      </c>
    </row>
    <row r="154" spans="2:25" ht="15">
      <c r="B154" s="40">
        <v>0.147</v>
      </c>
      <c r="C154" s="41">
        <v>26</v>
      </c>
      <c r="F154" s="31">
        <v>0.076</v>
      </c>
      <c r="G154" s="32">
        <v>48</v>
      </c>
      <c r="I154" s="31">
        <v>0.6719</v>
      </c>
      <c r="J154" s="32" t="s">
        <v>129</v>
      </c>
      <c r="O154" s="31">
        <v>0.378</v>
      </c>
      <c r="P154" s="33">
        <v>9.6</v>
      </c>
      <c r="Q154" s="31">
        <v>0.08660000000000001</v>
      </c>
      <c r="R154" s="33">
        <v>2.2</v>
      </c>
      <c r="V154" t="str">
        <f t="shared" si="2"/>
        <v>Cubic Inches  &lt;&lt;&lt;&gt;&gt;&gt; Cubic Millimeters</v>
      </c>
      <c r="W154" t="s">
        <v>148</v>
      </c>
      <c r="X154" t="s">
        <v>233</v>
      </c>
      <c r="Y154">
        <v>16387.06</v>
      </c>
    </row>
    <row r="155" spans="2:25" ht="15">
      <c r="B155" s="40">
        <v>0.1476</v>
      </c>
      <c r="D155" s="1">
        <v>3.75</v>
      </c>
      <c r="F155" s="31">
        <v>0.0781</v>
      </c>
      <c r="G155" s="32" t="s">
        <v>112</v>
      </c>
      <c r="I155" s="31">
        <v>0.6562</v>
      </c>
      <c r="J155" s="32" t="s">
        <v>126</v>
      </c>
      <c r="O155" s="31">
        <v>0.3819</v>
      </c>
      <c r="P155" s="33">
        <v>9.7</v>
      </c>
      <c r="Q155" s="31">
        <v>0.08460000000000001</v>
      </c>
      <c r="R155" s="33">
        <v>2.15</v>
      </c>
      <c r="V155" t="str">
        <f t="shared" si="2"/>
        <v>Cubic Inches  &lt;&lt;&lt;&gt;&gt;&gt; Cubic Yards </v>
      </c>
      <c r="W155" t="s">
        <v>148</v>
      </c>
      <c r="X155" t="s">
        <v>217</v>
      </c>
      <c r="Y155">
        <v>2.14E-05</v>
      </c>
    </row>
    <row r="156" spans="2:25" ht="15">
      <c r="B156" s="40">
        <v>0.1495</v>
      </c>
      <c r="C156" s="41">
        <v>25</v>
      </c>
      <c r="F156" s="31">
        <v>0.0785</v>
      </c>
      <c r="G156" s="32">
        <v>47</v>
      </c>
      <c r="I156" s="31">
        <v>0.6406</v>
      </c>
      <c r="J156" s="32" t="s">
        <v>122</v>
      </c>
      <c r="O156" s="31">
        <v>0.3839</v>
      </c>
      <c r="P156" s="33">
        <v>9.75</v>
      </c>
      <c r="Q156" s="31">
        <v>0.08270000000000001</v>
      </c>
      <c r="R156" s="33">
        <v>2.1</v>
      </c>
      <c r="V156" t="str">
        <f t="shared" si="2"/>
        <v>Cubic Inches  &lt;&lt;&lt;&gt;&gt;&gt; Gallons </v>
      </c>
      <c r="W156" t="s">
        <v>148</v>
      </c>
      <c r="X156" t="s">
        <v>841</v>
      </c>
      <c r="Y156">
        <v>0.004329</v>
      </c>
    </row>
    <row r="157" spans="2:25" ht="15">
      <c r="B157" s="40">
        <v>0.1496</v>
      </c>
      <c r="D157" s="1">
        <v>3.8</v>
      </c>
      <c r="F157" s="31">
        <v>0.081</v>
      </c>
      <c r="G157" s="32">
        <v>46</v>
      </c>
      <c r="I157" s="31">
        <v>0.625</v>
      </c>
      <c r="J157" s="32" t="s">
        <v>120</v>
      </c>
      <c r="O157" s="31">
        <v>0.3858</v>
      </c>
      <c r="P157" s="33">
        <v>9.8</v>
      </c>
      <c r="Q157" s="31">
        <v>0.08070000000000001</v>
      </c>
      <c r="R157" s="33">
        <v>2.05</v>
      </c>
      <c r="V157" t="str">
        <f t="shared" si="2"/>
        <v>Cubic Inches  &lt;&lt;&lt;&gt;&gt;&gt; Mil-Feet </v>
      </c>
      <c r="W157" t="s">
        <v>148</v>
      </c>
      <c r="X157" t="s">
        <v>234</v>
      </c>
      <c r="Y157">
        <v>106100</v>
      </c>
    </row>
    <row r="158" spans="2:25" ht="15">
      <c r="B158" s="40">
        <v>0.152</v>
      </c>
      <c r="C158" s="41">
        <v>24</v>
      </c>
      <c r="F158" s="31">
        <v>0.082</v>
      </c>
      <c r="G158" s="32">
        <v>45</v>
      </c>
      <c r="I158" s="31">
        <v>0.6094</v>
      </c>
      <c r="J158" s="32" t="s">
        <v>118</v>
      </c>
      <c r="O158" s="31">
        <v>0.3898</v>
      </c>
      <c r="P158" s="33">
        <v>9.9</v>
      </c>
      <c r="Q158" s="31">
        <v>0.0787</v>
      </c>
      <c r="R158" s="33">
        <v>2</v>
      </c>
      <c r="V158" t="str">
        <f t="shared" si="2"/>
        <v>Cubic Inches  &lt;&lt;&lt;&gt;&gt;&gt; Pints (US liq.) </v>
      </c>
      <c r="W158" t="s">
        <v>148</v>
      </c>
      <c r="X158" t="s">
        <v>219</v>
      </c>
      <c r="Y158">
        <v>0.03463</v>
      </c>
    </row>
    <row r="159" spans="2:25" ht="15">
      <c r="B159" s="40">
        <v>0.1535</v>
      </c>
      <c r="D159" s="1">
        <v>3.9</v>
      </c>
      <c r="F159" s="31">
        <v>0.08600000000000001</v>
      </c>
      <c r="G159" s="32">
        <v>44</v>
      </c>
      <c r="I159" s="31">
        <v>0.5938</v>
      </c>
      <c r="J159" s="32" t="s">
        <v>115</v>
      </c>
      <c r="O159" s="31">
        <v>0.3937</v>
      </c>
      <c r="P159" s="33">
        <v>10</v>
      </c>
      <c r="Q159" s="31">
        <v>0.07680000000000001</v>
      </c>
      <c r="R159" s="33">
        <v>1.95</v>
      </c>
      <c r="V159" t="str">
        <f t="shared" si="2"/>
        <v>Cubic Inches  &lt;&lt;&lt;&gt;&gt;&gt; Quarts (US liq.) </v>
      </c>
      <c r="W159" t="s">
        <v>148</v>
      </c>
      <c r="X159" t="s">
        <v>235</v>
      </c>
      <c r="Y159">
        <v>0.01732</v>
      </c>
    </row>
    <row r="160" spans="2:25" ht="15">
      <c r="B160" s="40">
        <v>0.154</v>
      </c>
      <c r="C160" s="41">
        <v>23</v>
      </c>
      <c r="F160" s="31">
        <v>0.089</v>
      </c>
      <c r="G160" s="32">
        <v>43</v>
      </c>
      <c r="I160" s="31">
        <v>0.5781</v>
      </c>
      <c r="J160" s="32" t="s">
        <v>111</v>
      </c>
      <c r="O160" s="31">
        <v>0.4134</v>
      </c>
      <c r="P160" s="33">
        <v>10.5</v>
      </c>
      <c r="Q160" s="31">
        <v>0.0748</v>
      </c>
      <c r="R160" s="33">
        <v>1.9</v>
      </c>
      <c r="V160" t="str">
        <f t="shared" si="2"/>
        <v>Cubic Meters  &lt;&lt;&lt;&gt;&gt;&gt; Bushels (dry) </v>
      </c>
      <c r="W160" t="s">
        <v>149</v>
      </c>
      <c r="X160" t="s">
        <v>215</v>
      </c>
      <c r="Y160">
        <v>28.38</v>
      </c>
    </row>
    <row r="161" spans="1:25" ht="15">
      <c r="A161" s="24" t="s">
        <v>90</v>
      </c>
      <c r="B161" s="40">
        <v>0.1562</v>
      </c>
      <c r="F161" s="31">
        <v>0.0935</v>
      </c>
      <c r="G161" s="32">
        <v>42</v>
      </c>
      <c r="I161" s="31">
        <v>0.5625</v>
      </c>
      <c r="J161" s="32" t="s">
        <v>107</v>
      </c>
      <c r="O161" s="31">
        <v>0.4331</v>
      </c>
      <c r="P161" s="33">
        <v>11</v>
      </c>
      <c r="Q161" s="31">
        <v>0.0728</v>
      </c>
      <c r="R161" s="33">
        <v>1.85</v>
      </c>
      <c r="V161" t="str">
        <f t="shared" si="2"/>
        <v>Cubic Meters  &lt;&lt;&lt;&gt;&gt;&gt; Cubic Centimeters </v>
      </c>
      <c r="W161" t="s">
        <v>149</v>
      </c>
      <c r="X161" t="s">
        <v>216</v>
      </c>
      <c r="Y161">
        <v>1000000</v>
      </c>
    </row>
    <row r="162" spans="2:25" ht="15">
      <c r="B162" s="40">
        <v>0.157</v>
      </c>
      <c r="C162" s="41">
        <v>22</v>
      </c>
      <c r="F162" s="31">
        <v>0.09380000000000001</v>
      </c>
      <c r="G162" s="32" t="s">
        <v>136</v>
      </c>
      <c r="I162" s="31">
        <v>0.5469</v>
      </c>
      <c r="J162" s="32" t="s">
        <v>104</v>
      </c>
      <c r="O162" s="31">
        <v>0.4528</v>
      </c>
      <c r="P162" s="33">
        <v>11.5</v>
      </c>
      <c r="Q162" s="31">
        <v>0.0709</v>
      </c>
      <c r="R162" s="33">
        <v>1.8</v>
      </c>
      <c r="V162" t="str">
        <f t="shared" si="2"/>
        <v>Cubic Meters  &lt;&lt;&lt;&gt;&gt;&gt; Cubic Feet </v>
      </c>
      <c r="W162" t="s">
        <v>149</v>
      </c>
      <c r="X162" t="s">
        <v>809</v>
      </c>
      <c r="Y162">
        <v>35.31466</v>
      </c>
    </row>
    <row r="163" spans="2:25" ht="15">
      <c r="B163" s="40">
        <v>0.1575</v>
      </c>
      <c r="D163" s="1">
        <v>4</v>
      </c>
      <c r="F163" s="31">
        <v>0.096</v>
      </c>
      <c r="G163" s="32">
        <v>41</v>
      </c>
      <c r="I163" s="31">
        <v>0.5312</v>
      </c>
      <c r="J163" s="32" t="s">
        <v>102</v>
      </c>
      <c r="O163" s="31">
        <v>0.4724</v>
      </c>
      <c r="P163" s="33">
        <v>12</v>
      </c>
      <c r="Q163" s="31">
        <v>0.0689</v>
      </c>
      <c r="R163" s="33">
        <v>1.75</v>
      </c>
      <c r="V163" t="str">
        <f t="shared" si="2"/>
        <v>Cubic Meters  &lt;&lt;&lt;&gt;&gt;&gt; Cubic Inches </v>
      </c>
      <c r="W163" t="s">
        <v>149</v>
      </c>
      <c r="X163" t="s">
        <v>148</v>
      </c>
      <c r="Y163">
        <v>61023.76</v>
      </c>
    </row>
    <row r="164" spans="2:25" ht="15">
      <c r="B164" s="40">
        <v>0.159</v>
      </c>
      <c r="C164" s="41">
        <v>21</v>
      </c>
      <c r="F164" s="31">
        <v>0.098</v>
      </c>
      <c r="G164" s="32">
        <v>40</v>
      </c>
      <c r="I164" s="31">
        <v>0.5156</v>
      </c>
      <c r="J164" s="32" t="s">
        <v>100</v>
      </c>
      <c r="O164" s="31">
        <v>0.4921</v>
      </c>
      <c r="P164" s="33">
        <v>12.5</v>
      </c>
      <c r="Q164" s="31">
        <v>0.0669</v>
      </c>
      <c r="R164" s="33">
        <v>1.7</v>
      </c>
      <c r="V164" t="str">
        <f t="shared" si="2"/>
        <v>Cubic Meters  &lt;&lt;&lt;&gt;&gt;&gt; Cubic Yards </v>
      </c>
      <c r="W164" t="s">
        <v>149</v>
      </c>
      <c r="X164" t="s">
        <v>217</v>
      </c>
      <c r="Y164">
        <v>1.307951</v>
      </c>
    </row>
    <row r="165" spans="2:25" ht="15">
      <c r="B165" s="40">
        <v>0.161</v>
      </c>
      <c r="C165" s="41">
        <v>20</v>
      </c>
      <c r="F165" s="31">
        <v>0.0995</v>
      </c>
      <c r="G165" s="32">
        <v>39</v>
      </c>
      <c r="I165" s="31">
        <v>0.5</v>
      </c>
      <c r="J165" s="32" t="s">
        <v>96</v>
      </c>
      <c r="O165" s="31">
        <v>0.5118</v>
      </c>
      <c r="P165" s="33">
        <v>13</v>
      </c>
      <c r="Q165" s="31">
        <v>0.065</v>
      </c>
      <c r="R165" s="33">
        <v>1.65</v>
      </c>
      <c r="V165" t="str">
        <f t="shared" si="2"/>
        <v>Cubic Meters  &lt;&lt;&lt;&gt;&gt;&gt; Gallon (U.K. liquid)</v>
      </c>
      <c r="W165" t="s">
        <v>149</v>
      </c>
      <c r="X165" t="s">
        <v>236</v>
      </c>
      <c r="Y165">
        <v>219.9692</v>
      </c>
    </row>
    <row r="166" spans="2:25" ht="15">
      <c r="B166" s="40">
        <v>0.1614</v>
      </c>
      <c r="D166" s="1">
        <v>4.1</v>
      </c>
      <c r="F166" s="31">
        <v>0.1015</v>
      </c>
      <c r="G166" s="32">
        <v>38</v>
      </c>
      <c r="I166" s="31">
        <v>0.4844</v>
      </c>
      <c r="J166" s="32" t="s">
        <v>93</v>
      </c>
      <c r="O166" s="31">
        <v>0.5315</v>
      </c>
      <c r="P166" s="33">
        <v>13.5</v>
      </c>
      <c r="Q166" s="31">
        <v>0.063</v>
      </c>
      <c r="R166" s="33">
        <v>1.6</v>
      </c>
      <c r="V166" t="str">
        <f t="shared" si="2"/>
        <v>Cubic Meters  &lt;&lt;&lt;&gt;&gt;&gt; Gallons (US liq.) </v>
      </c>
      <c r="W166" t="s">
        <v>149</v>
      </c>
      <c r="X166" t="s">
        <v>218</v>
      </c>
      <c r="Y166">
        <v>264.172</v>
      </c>
    </row>
    <row r="167" spans="2:25" ht="15">
      <c r="B167" s="40">
        <v>0.1654</v>
      </c>
      <c r="D167" s="1">
        <v>4.2</v>
      </c>
      <c r="F167" s="31">
        <v>0.10400000000000001</v>
      </c>
      <c r="G167" s="32">
        <v>37</v>
      </c>
      <c r="I167" s="31">
        <v>0.4688</v>
      </c>
      <c r="J167" s="32" t="s">
        <v>89</v>
      </c>
      <c r="O167" s="31">
        <v>0.5512</v>
      </c>
      <c r="P167" s="33">
        <v>14</v>
      </c>
      <c r="Q167" s="31">
        <v>0.061000000000000006</v>
      </c>
      <c r="R167" s="33">
        <v>1.55</v>
      </c>
      <c r="V167" t="str">
        <f t="shared" si="2"/>
        <v>Cubic Meters  &lt;&lt;&lt;&gt;&gt;&gt; Liters </v>
      </c>
      <c r="W167" t="s">
        <v>149</v>
      </c>
      <c r="X167" t="s">
        <v>150</v>
      </c>
      <c r="Y167">
        <v>1000</v>
      </c>
    </row>
    <row r="168" spans="2:25" ht="15">
      <c r="B168" s="40">
        <v>0.166</v>
      </c>
      <c r="C168" s="41">
        <v>19</v>
      </c>
      <c r="F168" s="31">
        <v>0.1065</v>
      </c>
      <c r="G168" s="32">
        <v>36</v>
      </c>
      <c r="I168" s="31">
        <v>0.4531</v>
      </c>
      <c r="J168" s="32" t="s">
        <v>86</v>
      </c>
      <c r="O168" s="31">
        <v>0.5709</v>
      </c>
      <c r="P168" s="33">
        <v>14.5</v>
      </c>
      <c r="Q168" s="31">
        <v>0.0591</v>
      </c>
      <c r="R168" s="33">
        <v>1.5</v>
      </c>
      <c r="V168" t="str">
        <f t="shared" si="2"/>
        <v>Cubic Meters  &lt;&lt;&lt;&gt;&gt;&gt; Pints (US liq.) </v>
      </c>
      <c r="W168" t="s">
        <v>149</v>
      </c>
      <c r="X168" t="s">
        <v>219</v>
      </c>
      <c r="Y168">
        <v>2113.376</v>
      </c>
    </row>
    <row r="169" spans="2:25" ht="15">
      <c r="B169" s="40">
        <v>0.1673</v>
      </c>
      <c r="D169" s="1">
        <v>4.25</v>
      </c>
      <c r="F169" s="31">
        <v>0.1094</v>
      </c>
      <c r="G169" s="32" t="s">
        <v>760</v>
      </c>
      <c r="I169" s="31">
        <v>0.4375</v>
      </c>
      <c r="J169" s="32" t="s">
        <v>83</v>
      </c>
      <c r="O169" s="31">
        <v>0.5906</v>
      </c>
      <c r="P169" s="33">
        <v>15</v>
      </c>
      <c r="Q169" s="31">
        <v>0.057100000000000005</v>
      </c>
      <c r="R169" s="33">
        <v>1.45</v>
      </c>
      <c r="V169" t="str">
        <f t="shared" si="2"/>
        <v>Cubic Meters  &lt;&lt;&lt;&gt;&gt;&gt; Quarts (US liq.) </v>
      </c>
      <c r="W169" t="s">
        <v>149</v>
      </c>
      <c r="X169" t="s">
        <v>235</v>
      </c>
      <c r="Y169">
        <v>1056.688</v>
      </c>
    </row>
    <row r="170" spans="2:25" ht="15">
      <c r="B170" s="40">
        <v>0.1693</v>
      </c>
      <c r="D170" s="1">
        <v>4.3</v>
      </c>
      <c r="F170" s="31">
        <v>0.11</v>
      </c>
      <c r="G170" s="32">
        <v>35</v>
      </c>
      <c r="I170" s="31">
        <v>0.4219</v>
      </c>
      <c r="J170" s="32" t="s">
        <v>80</v>
      </c>
      <c r="O170" s="31">
        <v>0.6102</v>
      </c>
      <c r="P170" s="33">
        <v>15.5</v>
      </c>
      <c r="Q170" s="31">
        <v>0.0551</v>
      </c>
      <c r="R170" s="33">
        <v>1.4</v>
      </c>
      <c r="V170" t="str">
        <f t="shared" si="2"/>
        <v>Cubic Meters per Minute &lt;&lt;&lt;&gt;&gt;&gt; Gallons (U.K. liquid) per Minute</v>
      </c>
      <c r="W170" t="s">
        <v>237</v>
      </c>
      <c r="X170" t="s">
        <v>238</v>
      </c>
      <c r="Y170">
        <v>219.9692</v>
      </c>
    </row>
    <row r="171" spans="2:25" ht="15">
      <c r="B171" s="40">
        <v>0.1695</v>
      </c>
      <c r="C171" s="41">
        <v>18</v>
      </c>
      <c r="F171" s="31">
        <v>0.111</v>
      </c>
      <c r="G171" s="32">
        <v>34</v>
      </c>
      <c r="I171" s="31">
        <v>0.41300000000000003</v>
      </c>
      <c r="J171" s="32" t="s">
        <v>45</v>
      </c>
      <c r="O171" s="31">
        <v>0.6299</v>
      </c>
      <c r="P171" s="33">
        <v>16</v>
      </c>
      <c r="Q171" s="31">
        <v>0.0531</v>
      </c>
      <c r="R171" s="33">
        <v>1.35</v>
      </c>
      <c r="V171" t="str">
        <f t="shared" si="2"/>
        <v>Cubic Meters per Minute &lt;&lt;&lt;&gt;&gt;&gt; Gallons (U.S. liquid) per Minute</v>
      </c>
      <c r="W171" t="s">
        <v>237</v>
      </c>
      <c r="X171" t="s">
        <v>239</v>
      </c>
      <c r="Y171">
        <v>264.172</v>
      </c>
    </row>
    <row r="172" spans="1:25" ht="15">
      <c r="A172" s="24" t="s">
        <v>108</v>
      </c>
      <c r="B172" s="40">
        <v>0.1719</v>
      </c>
      <c r="F172" s="31">
        <v>0.113</v>
      </c>
      <c r="G172" s="32">
        <v>33</v>
      </c>
      <c r="I172" s="31">
        <v>0.4062</v>
      </c>
      <c r="J172" s="32" t="s">
        <v>76</v>
      </c>
      <c r="O172" s="31">
        <v>0.6496</v>
      </c>
      <c r="P172" s="33">
        <v>16.5</v>
      </c>
      <c r="Q172" s="31">
        <v>0.0512</v>
      </c>
      <c r="R172" s="33">
        <v>1.3</v>
      </c>
      <c r="V172" t="str">
        <f t="shared" si="2"/>
        <v>Cubic Meters per Second &lt;&lt;&lt;&gt;&gt;&gt; Cubic Feet per Minute</v>
      </c>
      <c r="W172" t="s">
        <v>222</v>
      </c>
      <c r="X172" t="s">
        <v>221</v>
      </c>
      <c r="Y172">
        <v>2118.88</v>
      </c>
    </row>
    <row r="173" spans="2:25" ht="15">
      <c r="B173" s="40">
        <v>0.17300000000000001</v>
      </c>
      <c r="C173" s="41">
        <v>17</v>
      </c>
      <c r="F173" s="31">
        <v>0.116</v>
      </c>
      <c r="G173" s="32">
        <v>32</v>
      </c>
      <c r="I173" s="31">
        <v>0.404</v>
      </c>
      <c r="J173" s="32" t="s">
        <v>44</v>
      </c>
      <c r="O173" s="31">
        <v>0.6693</v>
      </c>
      <c r="P173" s="33">
        <v>17</v>
      </c>
      <c r="Q173" s="31">
        <v>0.0492</v>
      </c>
      <c r="R173" s="33">
        <v>1.25</v>
      </c>
      <c r="V173" t="str">
        <f t="shared" si="2"/>
        <v>Cubic Meters per Second &lt;&lt;&lt;&gt;&gt;&gt; Gallons (U.K. liquid) per Minute</v>
      </c>
      <c r="W173" t="s">
        <v>222</v>
      </c>
      <c r="X173" t="s">
        <v>238</v>
      </c>
      <c r="Y173">
        <v>13198.15</v>
      </c>
    </row>
    <row r="174" spans="2:25" ht="15">
      <c r="B174" s="40">
        <v>0.1732</v>
      </c>
      <c r="D174" s="1">
        <v>4.4</v>
      </c>
      <c r="F174" s="31">
        <v>0.12</v>
      </c>
      <c r="G174" s="32">
        <v>31</v>
      </c>
      <c r="I174" s="31">
        <v>0.397</v>
      </c>
      <c r="J174" s="32" t="s">
        <v>48</v>
      </c>
      <c r="O174" s="31">
        <v>0.6890000000000001</v>
      </c>
      <c r="P174" s="33">
        <v>17.5</v>
      </c>
      <c r="Q174" s="31">
        <v>0.0472</v>
      </c>
      <c r="R174" s="33">
        <v>1.2</v>
      </c>
      <c r="V174" t="str">
        <f t="shared" si="2"/>
        <v>Cubic Meters per Second &lt;&lt;&lt;&gt;&gt;&gt; Gallons (U.S. liquid) per Minute</v>
      </c>
      <c r="W174" t="s">
        <v>222</v>
      </c>
      <c r="X174" t="s">
        <v>239</v>
      </c>
      <c r="Y174">
        <v>15850.32</v>
      </c>
    </row>
    <row r="175" spans="2:25" ht="15">
      <c r="B175" s="40">
        <v>0.177</v>
      </c>
      <c r="C175" s="41">
        <v>16</v>
      </c>
      <c r="F175" s="31">
        <v>0.125</v>
      </c>
      <c r="G175" s="32" t="s">
        <v>58</v>
      </c>
      <c r="I175" s="31">
        <v>0.3906</v>
      </c>
      <c r="J175" s="32" t="s">
        <v>69</v>
      </c>
      <c r="O175" s="31">
        <v>0.7087</v>
      </c>
      <c r="P175" s="33">
        <v>18</v>
      </c>
      <c r="Q175" s="31">
        <v>0.0453</v>
      </c>
      <c r="R175" s="33">
        <v>1.15</v>
      </c>
      <c r="V175" t="str">
        <f t="shared" si="2"/>
        <v>Cubic Yards  &lt;&lt;&lt;&gt;&gt;&gt; Cubic Centimeters </v>
      </c>
      <c r="W175" t="s">
        <v>217</v>
      </c>
      <c r="X175" t="s">
        <v>216</v>
      </c>
      <c r="Y175">
        <v>764600</v>
      </c>
    </row>
    <row r="176" spans="2:25" ht="15">
      <c r="B176" s="40">
        <v>0.1772</v>
      </c>
      <c r="D176" s="1">
        <v>4.5</v>
      </c>
      <c r="F176" s="31">
        <v>0.1285</v>
      </c>
      <c r="G176" s="32">
        <v>30</v>
      </c>
      <c r="I176" s="31">
        <v>0.386</v>
      </c>
      <c r="J176" s="32" t="s">
        <v>66</v>
      </c>
      <c r="O176" s="31">
        <v>0.7283</v>
      </c>
      <c r="P176" s="33">
        <v>18.5</v>
      </c>
      <c r="Q176" s="31">
        <v>0.043300000000000005</v>
      </c>
      <c r="R176" s="33">
        <v>1.1</v>
      </c>
      <c r="V176" t="str">
        <f t="shared" si="2"/>
        <v>Cubic Yards  &lt;&lt;&lt;&gt;&gt;&gt; Cubic Feet </v>
      </c>
      <c r="W176" t="s">
        <v>217</v>
      </c>
      <c r="X176" t="s">
        <v>809</v>
      </c>
      <c r="Y176">
        <v>27</v>
      </c>
    </row>
    <row r="177" spans="2:25" ht="15">
      <c r="B177" s="40">
        <v>0.18</v>
      </c>
      <c r="C177" s="41">
        <v>15</v>
      </c>
      <c r="F177" s="31">
        <v>0.136</v>
      </c>
      <c r="G177" s="32">
        <v>29</v>
      </c>
      <c r="I177" s="31">
        <v>0.377</v>
      </c>
      <c r="J177" s="32" t="s">
        <v>59</v>
      </c>
      <c r="O177" s="31">
        <v>0.748</v>
      </c>
      <c r="P177" s="33">
        <v>19</v>
      </c>
      <c r="Q177" s="31">
        <v>0.0413</v>
      </c>
      <c r="R177" s="33">
        <v>1.05</v>
      </c>
      <c r="V177" t="str">
        <f t="shared" si="2"/>
        <v>Cubic Yards  &lt;&lt;&lt;&gt;&gt;&gt; Cubic Inches </v>
      </c>
      <c r="W177" t="s">
        <v>217</v>
      </c>
      <c r="X177" t="s">
        <v>148</v>
      </c>
      <c r="Y177">
        <v>46656</v>
      </c>
    </row>
    <row r="178" spans="2:25" ht="15">
      <c r="B178" s="40">
        <v>0.1811</v>
      </c>
      <c r="D178" s="1">
        <v>4.6</v>
      </c>
      <c r="F178" s="31">
        <v>0.1405</v>
      </c>
      <c r="G178" s="32">
        <v>28</v>
      </c>
      <c r="I178" s="31">
        <v>0.375</v>
      </c>
      <c r="J178" s="32" t="s">
        <v>56</v>
      </c>
      <c r="O178" s="31">
        <v>0.7677</v>
      </c>
      <c r="P178" s="33">
        <v>19.5</v>
      </c>
      <c r="Q178" s="31">
        <v>0.0394</v>
      </c>
      <c r="R178" s="33">
        <v>1</v>
      </c>
      <c r="V178" t="str">
        <f t="shared" si="2"/>
        <v>Cubic Yards  &lt;&lt;&lt;&gt;&gt;&gt; Cubic Meters </v>
      </c>
      <c r="W178" t="s">
        <v>217</v>
      </c>
      <c r="X178" t="s">
        <v>149</v>
      </c>
      <c r="Y178">
        <v>0.7646</v>
      </c>
    </row>
    <row r="179" spans="2:25" ht="15">
      <c r="B179" s="40">
        <v>0.182</v>
      </c>
      <c r="C179" s="41">
        <v>14</v>
      </c>
      <c r="F179" s="31">
        <v>0.1406</v>
      </c>
      <c r="G179" s="32" t="s">
        <v>73</v>
      </c>
      <c r="I179" s="31">
        <v>0.368</v>
      </c>
      <c r="J179" s="32" t="s">
        <v>771</v>
      </c>
      <c r="O179" s="31">
        <v>0.7874</v>
      </c>
      <c r="P179" s="33">
        <v>20</v>
      </c>
      <c r="Q179" s="31">
        <v>0.0374</v>
      </c>
      <c r="R179" s="33">
        <v>0.95</v>
      </c>
      <c r="V179" t="str">
        <f t="shared" si="2"/>
        <v>Cubic Yards  &lt;&lt;&lt;&gt;&gt;&gt; Gallons (US liq.) </v>
      </c>
      <c r="W179" t="s">
        <v>217</v>
      </c>
      <c r="X179" t="s">
        <v>218</v>
      </c>
      <c r="Y179">
        <v>202</v>
      </c>
    </row>
    <row r="180" spans="2:25" ht="15">
      <c r="B180" s="40">
        <v>0.185</v>
      </c>
      <c r="C180" s="41">
        <v>13</v>
      </c>
      <c r="D180" s="1">
        <v>4.7</v>
      </c>
      <c r="F180" s="31">
        <v>0.14400000000000002</v>
      </c>
      <c r="G180" s="32">
        <v>27</v>
      </c>
      <c r="I180" s="31">
        <v>0.3594</v>
      </c>
      <c r="J180" s="32" t="s">
        <v>766</v>
      </c>
      <c r="O180" s="31">
        <v>0.8071</v>
      </c>
      <c r="P180" s="33">
        <v>20.5</v>
      </c>
      <c r="Q180" s="31">
        <v>0.0354</v>
      </c>
      <c r="R180" s="33">
        <v>0.9</v>
      </c>
      <c r="V180" t="str">
        <f t="shared" si="2"/>
        <v>Cubic Yards  &lt;&lt;&lt;&gt;&gt;&gt; Liters </v>
      </c>
      <c r="W180" t="s">
        <v>217</v>
      </c>
      <c r="X180" t="s">
        <v>150</v>
      </c>
      <c r="Y180">
        <v>764.6</v>
      </c>
    </row>
    <row r="181" spans="2:25" ht="15">
      <c r="B181" s="40">
        <v>0.187</v>
      </c>
      <c r="D181" s="1">
        <v>4.75</v>
      </c>
      <c r="F181" s="31">
        <v>0.147</v>
      </c>
      <c r="G181" s="32">
        <v>26</v>
      </c>
      <c r="I181" s="31">
        <v>0.358</v>
      </c>
      <c r="J181" s="32" t="s">
        <v>762</v>
      </c>
      <c r="O181" s="31">
        <v>0.8268</v>
      </c>
      <c r="P181" s="33">
        <v>21</v>
      </c>
      <c r="Q181" s="31">
        <v>0.0335</v>
      </c>
      <c r="R181" s="33">
        <v>0.85</v>
      </c>
      <c r="V181" t="str">
        <f t="shared" si="2"/>
        <v>Cubic Yards  &lt;&lt;&lt;&gt;&gt;&gt; Pints (US liq.) </v>
      </c>
      <c r="W181" t="s">
        <v>217</v>
      </c>
      <c r="X181" t="s">
        <v>219</v>
      </c>
      <c r="Y181">
        <v>1615.9</v>
      </c>
    </row>
    <row r="182" spans="1:25" ht="15">
      <c r="A182" s="24" t="s">
        <v>125</v>
      </c>
      <c r="B182" s="40">
        <v>0.1875</v>
      </c>
      <c r="F182" s="31">
        <v>0.1495</v>
      </c>
      <c r="G182" s="32">
        <v>25</v>
      </c>
      <c r="I182" s="31">
        <v>0.34800000000000003</v>
      </c>
      <c r="J182" s="32" t="s">
        <v>756</v>
      </c>
      <c r="O182" s="31">
        <v>0.8465</v>
      </c>
      <c r="P182" s="33">
        <v>21.5</v>
      </c>
      <c r="Q182" s="31">
        <v>0.0315</v>
      </c>
      <c r="R182" s="33">
        <v>0.8</v>
      </c>
      <c r="V182" t="str">
        <f t="shared" si="2"/>
        <v>Cubic Yards  &lt;&lt;&lt;&gt;&gt;&gt; Quarts (US liq.) </v>
      </c>
      <c r="W182" t="s">
        <v>217</v>
      </c>
      <c r="X182" t="s">
        <v>235</v>
      </c>
      <c r="Y182">
        <v>807.9</v>
      </c>
    </row>
    <row r="183" spans="2:25" ht="15">
      <c r="B183" s="40">
        <v>0.189</v>
      </c>
      <c r="C183" s="41">
        <v>12</v>
      </c>
      <c r="D183" s="1">
        <v>4.8</v>
      </c>
      <c r="F183" s="31">
        <v>0.152</v>
      </c>
      <c r="G183" s="32">
        <v>24</v>
      </c>
      <c r="I183" s="31">
        <v>0.3438</v>
      </c>
      <c r="J183" s="32" t="s">
        <v>752</v>
      </c>
      <c r="O183" s="31">
        <v>0.8661</v>
      </c>
      <c r="P183" s="33">
        <v>22</v>
      </c>
      <c r="Q183" s="31">
        <v>0.0295</v>
      </c>
      <c r="R183" s="33">
        <v>0.75</v>
      </c>
      <c r="V183" t="str">
        <f t="shared" si="2"/>
        <v>Cubic Yards/Minute  &lt;&lt;&lt;&gt;&gt;&gt; Gallons/Second </v>
      </c>
      <c r="W183" t="s">
        <v>240</v>
      </c>
      <c r="X183" t="s">
        <v>226</v>
      </c>
      <c r="Y183">
        <v>3.367</v>
      </c>
    </row>
    <row r="184" spans="2:25" ht="15">
      <c r="B184" s="40">
        <v>0.191</v>
      </c>
      <c r="C184" s="41">
        <v>11</v>
      </c>
      <c r="F184" s="31">
        <v>0.154</v>
      </c>
      <c r="G184" s="32">
        <v>23</v>
      </c>
      <c r="I184" s="31">
        <v>0.339</v>
      </c>
      <c r="J184" s="32" t="s">
        <v>749</v>
      </c>
      <c r="O184" s="31">
        <v>0.8858</v>
      </c>
      <c r="P184" s="33">
        <v>22.5</v>
      </c>
      <c r="Q184" s="31">
        <v>0.0276</v>
      </c>
      <c r="R184" s="33">
        <v>0.7</v>
      </c>
      <c r="V184" t="str">
        <f t="shared" si="2"/>
        <v>Cubic Yards/Minute  &lt;&lt;&lt;&gt;&gt;&gt; Liters/Second </v>
      </c>
      <c r="W184" t="s">
        <v>240</v>
      </c>
      <c r="X184" t="s">
        <v>227</v>
      </c>
      <c r="Y184">
        <v>12.74</v>
      </c>
    </row>
    <row r="185" spans="2:25" ht="15">
      <c r="B185" s="40">
        <v>0.1929</v>
      </c>
      <c r="D185" s="1">
        <v>4.9</v>
      </c>
      <c r="F185" s="31">
        <v>0.1562</v>
      </c>
      <c r="G185" s="32" t="s">
        <v>90</v>
      </c>
      <c r="I185" s="31">
        <v>0.332</v>
      </c>
      <c r="J185" s="32" t="s">
        <v>743</v>
      </c>
      <c r="O185" s="31">
        <v>0.9055</v>
      </c>
      <c r="P185" s="33">
        <v>23</v>
      </c>
      <c r="Q185" s="31">
        <v>0.0256</v>
      </c>
      <c r="R185" s="33">
        <v>0.65</v>
      </c>
      <c r="V185" t="str">
        <f t="shared" si="2"/>
        <v>Cubic Yards/Minutes  &lt;&lt;&lt;&gt;&gt;&gt; Cubic Feet/Seconds </v>
      </c>
      <c r="W185" t="s">
        <v>241</v>
      </c>
      <c r="X185" t="s">
        <v>242</v>
      </c>
      <c r="Y185">
        <v>0.45</v>
      </c>
    </row>
    <row r="186" spans="2:25" ht="15">
      <c r="B186" s="40">
        <v>0.1935</v>
      </c>
      <c r="C186" s="41">
        <v>10</v>
      </c>
      <c r="F186" s="31">
        <v>0.157</v>
      </c>
      <c r="G186" s="32">
        <v>22</v>
      </c>
      <c r="I186" s="31">
        <v>0.3281</v>
      </c>
      <c r="J186" s="32" t="s">
        <v>137</v>
      </c>
      <c r="O186" s="31">
        <v>0.9252</v>
      </c>
      <c r="P186" s="33">
        <v>23.5</v>
      </c>
      <c r="Q186" s="31">
        <v>0.0236</v>
      </c>
      <c r="R186" s="33">
        <v>0.6</v>
      </c>
      <c r="V186" t="str">
        <f t="shared" si="2"/>
        <v>Deciliters  &lt;&lt;&lt;&gt;&gt;&gt; Liters </v>
      </c>
      <c r="W186" t="s">
        <v>243</v>
      </c>
      <c r="X186" t="s">
        <v>150</v>
      </c>
      <c r="Y186">
        <v>0.1</v>
      </c>
    </row>
    <row r="187" spans="2:25" ht="15">
      <c r="B187" s="40">
        <v>0.196</v>
      </c>
      <c r="C187" s="41">
        <v>9</v>
      </c>
      <c r="F187" s="31">
        <v>0.159</v>
      </c>
      <c r="G187" s="32">
        <v>21</v>
      </c>
      <c r="I187" s="31">
        <v>0.323</v>
      </c>
      <c r="J187" s="32" t="s">
        <v>132</v>
      </c>
      <c r="O187" s="31">
        <v>0.9449</v>
      </c>
      <c r="P187" s="33">
        <v>24</v>
      </c>
      <c r="Q187" s="31">
        <v>0.0217</v>
      </c>
      <c r="R187" s="33">
        <v>0.55</v>
      </c>
      <c r="V187" t="str">
        <f t="shared" si="2"/>
        <v>Decimeters &lt;&lt;&lt;&gt;&gt;&gt; Meters</v>
      </c>
      <c r="W187" t="s">
        <v>244</v>
      </c>
      <c r="X187" t="s">
        <v>12</v>
      </c>
      <c r="Y187">
        <v>0.1</v>
      </c>
    </row>
    <row r="188" spans="2:25" ht="15">
      <c r="B188" s="40">
        <v>0.1969</v>
      </c>
      <c r="D188" s="1">
        <v>5</v>
      </c>
      <c r="F188" s="31">
        <v>0.161</v>
      </c>
      <c r="G188" s="32">
        <v>20</v>
      </c>
      <c r="I188" s="31">
        <v>0.316</v>
      </c>
      <c r="J188" s="32" t="s">
        <v>127</v>
      </c>
      <c r="O188" s="31">
        <v>0.9646</v>
      </c>
      <c r="P188" s="33">
        <v>24.5</v>
      </c>
      <c r="Q188" s="31">
        <v>0.0197</v>
      </c>
      <c r="R188" s="33">
        <v>0.5</v>
      </c>
      <c r="V188" t="str">
        <f t="shared" si="2"/>
        <v>Degrees/Seconds  &lt;&lt;&lt;&gt;&gt;&gt; Revolutions/Minutes </v>
      </c>
      <c r="W188" t="s">
        <v>245</v>
      </c>
      <c r="X188" t="s">
        <v>246</v>
      </c>
      <c r="Y188">
        <v>0.1667</v>
      </c>
    </row>
    <row r="189" spans="2:25" ht="15">
      <c r="B189" s="40">
        <v>0.199</v>
      </c>
      <c r="C189" s="41">
        <v>8</v>
      </c>
      <c r="F189" s="31">
        <v>0.166</v>
      </c>
      <c r="G189" s="32">
        <v>19</v>
      </c>
      <c r="I189" s="31">
        <v>0.3125</v>
      </c>
      <c r="J189" s="32" t="s">
        <v>123</v>
      </c>
      <c r="O189" s="31">
        <v>0.9843</v>
      </c>
      <c r="P189" s="33">
        <v>25</v>
      </c>
      <c r="Q189" s="31">
        <v>0.0189</v>
      </c>
      <c r="R189" s="33">
        <v>0.48</v>
      </c>
      <c r="V189" t="str">
        <f t="shared" si="2"/>
        <v>Degrees/Seconds  &lt;&lt;&lt;&gt;&gt;&gt; Revolutions/Seconds </v>
      </c>
      <c r="W189" t="s">
        <v>245</v>
      </c>
      <c r="X189" t="s">
        <v>247</v>
      </c>
      <c r="Y189">
        <v>0.002778</v>
      </c>
    </row>
    <row r="190" spans="2:25" ht="15">
      <c r="B190" s="40">
        <v>0.2008</v>
      </c>
      <c r="D190" s="1">
        <v>5.1</v>
      </c>
      <c r="F190" s="31">
        <v>0.1695</v>
      </c>
      <c r="G190" s="32">
        <v>18</v>
      </c>
      <c r="I190" s="31">
        <v>0.302</v>
      </c>
      <c r="J190" s="32" t="s">
        <v>117</v>
      </c>
      <c r="O190" s="31">
        <v>1.0039</v>
      </c>
      <c r="P190" s="33">
        <v>25.5</v>
      </c>
      <c r="Q190" s="31">
        <v>0.0181</v>
      </c>
      <c r="R190" s="33">
        <v>0.46</v>
      </c>
      <c r="V190" t="str">
        <f t="shared" si="2"/>
        <v>Dekagrams  &lt;&lt;&lt;&gt;&gt;&gt; Grams </v>
      </c>
      <c r="W190" t="s">
        <v>248</v>
      </c>
      <c r="X190" t="s">
        <v>165</v>
      </c>
      <c r="Y190">
        <v>10</v>
      </c>
    </row>
    <row r="191" spans="2:25" ht="15">
      <c r="B191" s="40">
        <v>0.201</v>
      </c>
      <c r="C191" s="41">
        <v>7</v>
      </c>
      <c r="F191" s="31">
        <v>0.1719</v>
      </c>
      <c r="G191" s="32" t="s">
        <v>108</v>
      </c>
      <c r="I191" s="31">
        <v>0.2969</v>
      </c>
      <c r="J191" s="32" t="s">
        <v>113</v>
      </c>
      <c r="O191" s="31">
        <v>1.0236</v>
      </c>
      <c r="P191" s="33">
        <v>26</v>
      </c>
      <c r="Q191" s="31">
        <v>0.0177</v>
      </c>
      <c r="R191" s="33">
        <v>0.45</v>
      </c>
      <c r="V191" t="str">
        <f t="shared" si="2"/>
        <v>Dekaliters  &lt;&lt;&lt;&gt;&gt;&gt; Liters </v>
      </c>
      <c r="W191" t="s">
        <v>249</v>
      </c>
      <c r="X191" t="s">
        <v>150</v>
      </c>
      <c r="Y191">
        <v>10</v>
      </c>
    </row>
    <row r="192" spans="1:25" ht="15">
      <c r="A192" s="24" t="s">
        <v>745</v>
      </c>
      <c r="B192" s="40">
        <v>0.2031</v>
      </c>
      <c r="F192" s="31">
        <v>0.17300000000000001</v>
      </c>
      <c r="G192" s="32">
        <v>17</v>
      </c>
      <c r="I192" s="31">
        <v>0.295</v>
      </c>
      <c r="J192" s="32" t="s">
        <v>109</v>
      </c>
      <c r="O192" s="31">
        <v>1.0433</v>
      </c>
      <c r="P192" s="33">
        <v>26.5</v>
      </c>
      <c r="Q192" s="31">
        <v>0.0173</v>
      </c>
      <c r="R192" s="33">
        <v>0.44</v>
      </c>
      <c r="V192" t="str">
        <f t="shared" si="2"/>
        <v>Dekameters &lt;&lt;&lt;&gt;&gt;&gt; Meters</v>
      </c>
      <c r="W192" t="s">
        <v>250</v>
      </c>
      <c r="X192" t="s">
        <v>12</v>
      </c>
      <c r="Y192">
        <v>10</v>
      </c>
    </row>
    <row r="193" spans="2:25" ht="15">
      <c r="B193" s="40">
        <v>0.20400000000000001</v>
      </c>
      <c r="C193" s="41">
        <v>6</v>
      </c>
      <c r="F193" s="31">
        <v>0.177</v>
      </c>
      <c r="G193" s="32">
        <v>16</v>
      </c>
      <c r="I193" s="31">
        <v>0.29</v>
      </c>
      <c r="J193" s="32" t="s">
        <v>105</v>
      </c>
      <c r="O193" s="31">
        <v>1.063</v>
      </c>
      <c r="P193" s="33">
        <v>27</v>
      </c>
      <c r="Q193" s="31">
        <v>0.0165</v>
      </c>
      <c r="R193" s="33">
        <v>0.42</v>
      </c>
      <c r="V193" t="str">
        <f t="shared" si="2"/>
        <v>Drams  &lt;&lt;&lt;&gt;&gt;&gt; Grains </v>
      </c>
      <c r="W193" t="s">
        <v>251</v>
      </c>
      <c r="X193" t="s">
        <v>252</v>
      </c>
      <c r="Y193">
        <v>27.3437</v>
      </c>
    </row>
    <row r="194" spans="2:25" ht="15">
      <c r="B194" s="40">
        <v>0.2047</v>
      </c>
      <c r="D194" s="1">
        <v>5.2</v>
      </c>
      <c r="F194" s="31">
        <v>0.18</v>
      </c>
      <c r="G194" s="32">
        <v>15</v>
      </c>
      <c r="I194" s="31">
        <v>0.2812</v>
      </c>
      <c r="J194" s="32" t="s">
        <v>99</v>
      </c>
      <c r="O194" s="31">
        <v>1.0827</v>
      </c>
      <c r="P194" s="33">
        <v>27.5</v>
      </c>
      <c r="Q194" s="31">
        <v>0.0157</v>
      </c>
      <c r="R194" s="33">
        <v>0.4</v>
      </c>
      <c r="V194" t="str">
        <f t="shared" si="2"/>
        <v>Drams  &lt;&lt;&lt;&gt;&gt;&gt; Grams </v>
      </c>
      <c r="W194" t="s">
        <v>251</v>
      </c>
      <c r="X194" t="s">
        <v>165</v>
      </c>
      <c r="Y194">
        <v>1.7718</v>
      </c>
    </row>
    <row r="195" spans="2:25" ht="15">
      <c r="B195" s="40">
        <v>0.20550000000000002</v>
      </c>
      <c r="C195" s="41">
        <v>5</v>
      </c>
      <c r="F195" s="31">
        <v>0.182</v>
      </c>
      <c r="G195" s="32">
        <v>14</v>
      </c>
      <c r="I195" s="31">
        <v>0.281</v>
      </c>
      <c r="J195" s="32" t="s">
        <v>97</v>
      </c>
      <c r="O195" s="31">
        <v>1.1024</v>
      </c>
      <c r="P195" s="33">
        <v>28</v>
      </c>
      <c r="Q195" s="31">
        <v>0.015</v>
      </c>
      <c r="R195" s="33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251</v>
      </c>
      <c r="X195" t="s">
        <v>253</v>
      </c>
      <c r="Y195">
        <v>0.0625</v>
      </c>
    </row>
    <row r="196" spans="2:25" ht="15">
      <c r="B196" s="40">
        <v>0.2067</v>
      </c>
      <c r="D196" s="1">
        <v>5.25</v>
      </c>
      <c r="F196" s="31">
        <v>0.185</v>
      </c>
      <c r="G196" s="32">
        <v>13</v>
      </c>
      <c r="I196" s="31">
        <v>0.277</v>
      </c>
      <c r="J196" s="32" t="s">
        <v>94</v>
      </c>
      <c r="O196" s="31">
        <v>1.122</v>
      </c>
      <c r="P196" s="33">
        <v>28.5</v>
      </c>
      <c r="Q196" s="31">
        <v>0.0142</v>
      </c>
      <c r="R196" s="33">
        <v>0.36</v>
      </c>
      <c r="V196" t="str">
        <f t="shared" si="3"/>
        <v>Drams(apoth. or troy)  &lt;&lt;&lt;&gt;&gt;&gt; Ounces (troy) </v>
      </c>
      <c r="W196" t="s">
        <v>254</v>
      </c>
      <c r="X196" t="s">
        <v>255</v>
      </c>
      <c r="Y196">
        <v>0.125</v>
      </c>
    </row>
    <row r="197" spans="2:25" ht="15">
      <c r="B197" s="40">
        <v>0.2087</v>
      </c>
      <c r="D197" s="1">
        <v>5.3</v>
      </c>
      <c r="F197" s="31">
        <v>0.1875</v>
      </c>
      <c r="G197" s="32" t="s">
        <v>125</v>
      </c>
      <c r="I197" s="31">
        <v>0.272</v>
      </c>
      <c r="J197" s="32" t="s">
        <v>91</v>
      </c>
      <c r="O197" s="31">
        <v>1.1417</v>
      </c>
      <c r="P197" s="33">
        <v>29</v>
      </c>
      <c r="Q197" s="31">
        <v>0.0138</v>
      </c>
      <c r="R197" s="33">
        <v>0.35</v>
      </c>
      <c r="V197" t="str">
        <f t="shared" si="3"/>
        <v>Drams(apoth. or troy)  &lt;&lt;&lt;&gt;&gt;&gt; ounces(avoirdupois) </v>
      </c>
      <c r="W197" t="s">
        <v>254</v>
      </c>
      <c r="X197" t="s">
        <v>256</v>
      </c>
      <c r="Y197">
        <v>0.1371429</v>
      </c>
    </row>
    <row r="198" spans="2:25" ht="15">
      <c r="B198" s="40">
        <v>0.209</v>
      </c>
      <c r="C198" s="41">
        <v>4</v>
      </c>
      <c r="F198" s="31">
        <v>0.189</v>
      </c>
      <c r="G198" s="32">
        <v>12</v>
      </c>
      <c r="I198" s="31">
        <v>0.266</v>
      </c>
      <c r="J198" s="32" t="s">
        <v>85</v>
      </c>
      <c r="O198" s="31">
        <v>1.1614</v>
      </c>
      <c r="P198" s="33">
        <v>29.5</v>
      </c>
      <c r="Q198" s="31">
        <v>0.0134</v>
      </c>
      <c r="R198" s="33">
        <v>0.34</v>
      </c>
      <c r="V198" t="str">
        <f t="shared" si="3"/>
        <v>Drops  &lt;&lt;&lt;&gt;&gt;&gt; Teaspoons </v>
      </c>
      <c r="W198" t="s">
        <v>257</v>
      </c>
      <c r="X198" t="s">
        <v>258</v>
      </c>
      <c r="Y198">
        <v>0.01666</v>
      </c>
    </row>
    <row r="199" spans="2:25" ht="15">
      <c r="B199" s="40">
        <v>0.2126</v>
      </c>
      <c r="D199" s="1">
        <v>5.4</v>
      </c>
      <c r="F199" s="31">
        <v>0.191</v>
      </c>
      <c r="G199" s="32">
        <v>11</v>
      </c>
      <c r="I199" s="31">
        <v>0.2656</v>
      </c>
      <c r="J199" s="32" t="s">
        <v>81</v>
      </c>
      <c r="O199" s="31">
        <v>1.1811</v>
      </c>
      <c r="P199" s="33">
        <v>30</v>
      </c>
      <c r="Q199" s="31">
        <v>0.0126</v>
      </c>
      <c r="R199" s="33">
        <v>0.32</v>
      </c>
      <c r="V199" t="str">
        <f t="shared" si="3"/>
        <v>Dyne/Centimeter &lt;&lt;&lt;&gt;&gt;&gt; Erg/sq. millimeter</v>
      </c>
      <c r="W199" t="s">
        <v>259</v>
      </c>
      <c r="X199" t="s">
        <v>260</v>
      </c>
      <c r="Y199">
        <v>0.01</v>
      </c>
    </row>
    <row r="200" spans="2:25" ht="15">
      <c r="B200" s="40">
        <v>0.213</v>
      </c>
      <c r="C200" s="41">
        <v>3</v>
      </c>
      <c r="F200" s="31">
        <v>0.1935</v>
      </c>
      <c r="G200" s="32">
        <v>10</v>
      </c>
      <c r="I200" s="31">
        <v>0.261</v>
      </c>
      <c r="J200" s="32" t="s">
        <v>78</v>
      </c>
      <c r="O200" s="31">
        <v>1.2008</v>
      </c>
      <c r="P200" s="33">
        <v>30.5</v>
      </c>
      <c r="Q200" s="31">
        <v>0.0118</v>
      </c>
      <c r="R200" s="33">
        <v>0.3</v>
      </c>
      <c r="V200" t="str">
        <f t="shared" si="3"/>
        <v>Dyne/sq. Centimeter &lt;&lt;&lt;&gt;&gt;&gt; Atmospheres</v>
      </c>
      <c r="W200" t="s">
        <v>261</v>
      </c>
      <c r="X200" t="s">
        <v>262</v>
      </c>
      <c r="Y200">
        <v>9.87E-07</v>
      </c>
    </row>
    <row r="201" spans="2:25" ht="15">
      <c r="B201" s="40">
        <v>0.2165</v>
      </c>
      <c r="D201" s="1">
        <v>5.5</v>
      </c>
      <c r="F201" s="31">
        <v>0.196</v>
      </c>
      <c r="G201" s="32">
        <v>9</v>
      </c>
      <c r="I201" s="31">
        <v>0.257</v>
      </c>
      <c r="J201" s="32" t="s">
        <v>75</v>
      </c>
      <c r="O201" s="31">
        <v>1.2205</v>
      </c>
      <c r="P201" s="33">
        <v>31</v>
      </c>
      <c r="Q201" s="31">
        <v>0.0114</v>
      </c>
      <c r="R201" s="33">
        <v>0.29</v>
      </c>
      <c r="V201" t="str">
        <f t="shared" si="3"/>
        <v>Dyne/sq. Centimeter &lt;&lt;&lt;&gt;&gt;&gt; Inch of mercury at 0øC</v>
      </c>
      <c r="W201" t="s">
        <v>261</v>
      </c>
      <c r="X201" t="s">
        <v>263</v>
      </c>
      <c r="Y201">
        <v>2.95E-05</v>
      </c>
    </row>
    <row r="202" spans="1:25" ht="15">
      <c r="A202" s="24" t="s">
        <v>761</v>
      </c>
      <c r="B202" s="40">
        <v>0.2188</v>
      </c>
      <c r="F202" s="31">
        <v>0.199</v>
      </c>
      <c r="G202" s="32">
        <v>8</v>
      </c>
      <c r="I202" s="31">
        <v>0.25</v>
      </c>
      <c r="J202" s="32" t="s">
        <v>266</v>
      </c>
      <c r="O202" s="31">
        <v>1.2402</v>
      </c>
      <c r="P202" s="33">
        <v>31.5</v>
      </c>
      <c r="Q202" s="31">
        <v>0.011</v>
      </c>
      <c r="R202" s="33">
        <v>0.28</v>
      </c>
      <c r="V202" t="str">
        <f t="shared" si="3"/>
        <v>Dyne/sq. Centimeter &lt;&lt;&lt;&gt;&gt;&gt; Inch of water at 4øC</v>
      </c>
      <c r="W202" t="s">
        <v>261</v>
      </c>
      <c r="X202" t="s">
        <v>264</v>
      </c>
      <c r="Y202">
        <v>0.0004015</v>
      </c>
    </row>
    <row r="203" spans="2:25" ht="15">
      <c r="B203" s="40">
        <v>0.2205</v>
      </c>
      <c r="D203" s="1">
        <v>5.6</v>
      </c>
      <c r="F203" s="31">
        <v>0.201</v>
      </c>
      <c r="G203" s="32">
        <v>7</v>
      </c>
      <c r="I203" s="31">
        <v>0.246</v>
      </c>
      <c r="J203" s="32" t="s">
        <v>65</v>
      </c>
      <c r="O203" s="31">
        <v>1.2598</v>
      </c>
      <c r="P203" s="33">
        <v>32</v>
      </c>
      <c r="Q203" s="31">
        <v>0.0106</v>
      </c>
      <c r="R203" s="33">
        <v>0.27</v>
      </c>
      <c r="V203" t="str">
        <f t="shared" si="3"/>
        <v>Dyne/sq. cm  &lt;&lt;&lt;&gt;&gt;&gt; Atmospheres </v>
      </c>
      <c r="W203" t="s">
        <v>265</v>
      </c>
      <c r="X203" t="s">
        <v>823</v>
      </c>
      <c r="Y203">
        <v>9.87E-07</v>
      </c>
    </row>
    <row r="204" spans="2:25" ht="15">
      <c r="B204" s="40">
        <v>0.221</v>
      </c>
      <c r="C204" s="41">
        <v>2</v>
      </c>
      <c r="F204" s="31">
        <v>0.2031</v>
      </c>
      <c r="G204" s="32" t="s">
        <v>745</v>
      </c>
      <c r="I204" s="31">
        <v>0.242</v>
      </c>
      <c r="J204" s="32" t="s">
        <v>63</v>
      </c>
      <c r="O204" s="31">
        <v>1.2795</v>
      </c>
      <c r="P204" s="33">
        <v>32.5</v>
      </c>
      <c r="Q204" s="31">
        <v>0.0102</v>
      </c>
      <c r="R204" s="33">
        <v>0.26</v>
      </c>
      <c r="V204" t="str">
        <f t="shared" si="3"/>
        <v>Dyne/sq. cm  &lt;&lt;&lt;&gt;&gt;&gt; Inch of Mercury at 0øC </v>
      </c>
      <c r="W204" t="s">
        <v>265</v>
      </c>
      <c r="X204" t="s">
        <v>267</v>
      </c>
      <c r="Y204">
        <v>2.95E-05</v>
      </c>
    </row>
    <row r="205" spans="2:25" ht="15">
      <c r="B205" s="40">
        <v>0.2244</v>
      </c>
      <c r="D205" s="1">
        <v>5.7</v>
      </c>
      <c r="F205" s="31">
        <v>0.20400000000000001</v>
      </c>
      <c r="G205" s="32">
        <v>6</v>
      </c>
      <c r="I205" s="31">
        <v>0.23800000000000002</v>
      </c>
      <c r="J205" s="32" t="s">
        <v>61</v>
      </c>
      <c r="O205" s="31">
        <v>1.2992</v>
      </c>
      <c r="P205" s="33">
        <v>33</v>
      </c>
      <c r="Q205" s="31">
        <v>0.0098</v>
      </c>
      <c r="R205" s="33">
        <v>0.25</v>
      </c>
      <c r="V205" t="str">
        <f t="shared" si="3"/>
        <v>Dyne/sq. cm  &lt;&lt;&lt;&gt;&gt;&gt; Inch of water at 4øC </v>
      </c>
      <c r="W205" t="s">
        <v>265</v>
      </c>
      <c r="X205" t="s">
        <v>268</v>
      </c>
      <c r="Y205">
        <v>0.0004015</v>
      </c>
    </row>
    <row r="206" spans="2:25" ht="15">
      <c r="B206" s="40">
        <v>0.2264</v>
      </c>
      <c r="D206" s="1">
        <v>5.75</v>
      </c>
      <c r="F206" s="31">
        <v>0.20550000000000002</v>
      </c>
      <c r="G206" s="32">
        <v>5</v>
      </c>
      <c r="I206" s="31">
        <v>0.2344</v>
      </c>
      <c r="J206" s="32" t="s">
        <v>55</v>
      </c>
      <c r="O206" s="31">
        <v>1.3189</v>
      </c>
      <c r="P206" s="33">
        <v>33.5</v>
      </c>
      <c r="Q206" s="31">
        <v>0.0094</v>
      </c>
      <c r="R206" s="33">
        <v>0.24</v>
      </c>
      <c r="V206" t="str">
        <f t="shared" si="3"/>
        <v>Dynes &lt;&lt;&lt;&gt;&gt;&gt; Grams</v>
      </c>
      <c r="W206" t="s">
        <v>269</v>
      </c>
      <c r="X206" t="s">
        <v>26</v>
      </c>
      <c r="Y206">
        <v>0.00102</v>
      </c>
    </row>
    <row r="207" spans="2:25" ht="15">
      <c r="B207" s="40">
        <v>0.228</v>
      </c>
      <c r="C207" s="41">
        <v>1</v>
      </c>
      <c r="F207" s="31">
        <v>0.209</v>
      </c>
      <c r="G207" s="32">
        <v>4</v>
      </c>
      <c r="I207" s="31">
        <v>0.234</v>
      </c>
      <c r="J207" s="32" t="s">
        <v>774</v>
      </c>
      <c r="O207" s="31">
        <v>1.3386</v>
      </c>
      <c r="P207" s="33">
        <v>34</v>
      </c>
      <c r="Q207" s="31">
        <v>0.0091</v>
      </c>
      <c r="R207" s="33">
        <v>0.23</v>
      </c>
      <c r="V207" t="str">
        <f t="shared" si="3"/>
        <v>Dynes &lt;&lt;&lt;&gt;&gt;&gt; Joules/Centimeter</v>
      </c>
      <c r="W207" t="s">
        <v>269</v>
      </c>
      <c r="X207" t="s">
        <v>270</v>
      </c>
      <c r="Y207">
        <v>1E-07</v>
      </c>
    </row>
    <row r="208" spans="2:25" ht="15">
      <c r="B208" s="40">
        <v>0.2283</v>
      </c>
      <c r="D208" s="1">
        <v>5.8</v>
      </c>
      <c r="F208" s="31">
        <v>0.213</v>
      </c>
      <c r="G208" s="32">
        <v>3</v>
      </c>
      <c r="I208" s="31">
        <v>0.228</v>
      </c>
      <c r="J208" s="32">
        <v>1</v>
      </c>
      <c r="O208" s="31">
        <v>1.3583</v>
      </c>
      <c r="P208" s="33">
        <v>34.5</v>
      </c>
      <c r="Q208" s="31">
        <v>0.0087</v>
      </c>
      <c r="R208" s="37">
        <v>0.22</v>
      </c>
      <c r="V208" t="str">
        <f t="shared" si="3"/>
        <v>Dynes &lt;&lt;&lt;&gt;&gt;&gt; Joules/Meter (Newtons)</v>
      </c>
      <c r="W208" t="s">
        <v>269</v>
      </c>
      <c r="X208" t="s">
        <v>271</v>
      </c>
      <c r="Y208">
        <v>1E-05</v>
      </c>
    </row>
    <row r="209" spans="2:25" ht="15">
      <c r="B209" s="40">
        <v>0.2323</v>
      </c>
      <c r="D209" s="1">
        <v>5.9</v>
      </c>
      <c r="F209" s="31">
        <v>0.2188</v>
      </c>
      <c r="G209" s="32" t="s">
        <v>761</v>
      </c>
      <c r="I209" s="31">
        <v>0.221</v>
      </c>
      <c r="J209" s="32">
        <v>2</v>
      </c>
      <c r="O209" s="31">
        <v>1.378</v>
      </c>
      <c r="P209" s="33">
        <v>35</v>
      </c>
      <c r="Q209" s="31">
        <v>0.0083</v>
      </c>
      <c r="R209" s="33">
        <v>0.21</v>
      </c>
      <c r="V209" t="str">
        <f t="shared" si="3"/>
        <v>Dynes &lt;&lt;&lt;&gt;&gt;&gt; Kilograms</v>
      </c>
      <c r="W209" t="s">
        <v>269</v>
      </c>
      <c r="X209" t="s">
        <v>30</v>
      </c>
      <c r="Y209">
        <v>1.02E-06</v>
      </c>
    </row>
    <row r="210" spans="2:25" ht="15">
      <c r="B210" s="40">
        <v>0.234</v>
      </c>
      <c r="C210" s="41" t="s">
        <v>774</v>
      </c>
      <c r="F210" s="31">
        <v>0.221</v>
      </c>
      <c r="G210" s="32">
        <v>2</v>
      </c>
      <c r="I210" s="31">
        <v>0.2188</v>
      </c>
      <c r="J210" s="32" t="s">
        <v>761</v>
      </c>
      <c r="O210" s="31">
        <v>1.3976</v>
      </c>
      <c r="P210" s="33">
        <v>35.5</v>
      </c>
      <c r="Q210" s="31">
        <v>0.0079</v>
      </c>
      <c r="R210" s="33">
        <v>0.2</v>
      </c>
      <c r="V210" t="str">
        <f t="shared" si="3"/>
        <v>Dynes &lt;&lt;&lt;&gt;&gt;&gt; Newtons (N)</v>
      </c>
      <c r="W210" t="s">
        <v>269</v>
      </c>
      <c r="X210" t="s">
        <v>272</v>
      </c>
      <c r="Y210">
        <v>1E-05</v>
      </c>
    </row>
    <row r="211" spans="1:25" ht="15">
      <c r="A211" s="24" t="s">
        <v>55</v>
      </c>
      <c r="B211" s="40">
        <v>0.2344</v>
      </c>
      <c r="F211" s="31">
        <v>0.228</v>
      </c>
      <c r="G211" s="32">
        <v>1</v>
      </c>
      <c r="I211" s="31">
        <v>0.213</v>
      </c>
      <c r="J211" s="32">
        <v>3</v>
      </c>
      <c r="O211" s="31">
        <v>1.4173</v>
      </c>
      <c r="P211" s="33">
        <v>36</v>
      </c>
      <c r="Q211" s="31">
        <v>0.0075</v>
      </c>
      <c r="R211" s="33">
        <v>0.19</v>
      </c>
      <c r="V211" t="str">
        <f t="shared" si="3"/>
        <v>Dynes &lt;&lt;&lt;&gt;&gt;&gt; Poundals</v>
      </c>
      <c r="W211" t="s">
        <v>269</v>
      </c>
      <c r="X211" t="s">
        <v>273</v>
      </c>
      <c r="Y211">
        <v>7.23E-05</v>
      </c>
    </row>
    <row r="212" spans="2:25" ht="15">
      <c r="B212" s="40">
        <v>0.2362</v>
      </c>
      <c r="D212" s="1">
        <v>6</v>
      </c>
      <c r="F212" s="31">
        <v>0.234</v>
      </c>
      <c r="G212" s="32" t="s">
        <v>774</v>
      </c>
      <c r="I212" s="31">
        <v>0.209</v>
      </c>
      <c r="J212" s="32">
        <v>4</v>
      </c>
      <c r="O212" s="31">
        <v>1.437</v>
      </c>
      <c r="P212" s="33">
        <v>36.5</v>
      </c>
      <c r="Q212" s="31">
        <v>0.0071</v>
      </c>
      <c r="R212" s="33">
        <v>0.18</v>
      </c>
      <c r="V212" t="str">
        <f t="shared" si="3"/>
        <v>Dynes &lt;&lt;&lt;&gt;&gt;&gt; Pounds</v>
      </c>
      <c r="W212" t="s">
        <v>269</v>
      </c>
      <c r="X212" t="s">
        <v>28</v>
      </c>
      <c r="Y212">
        <v>2.25E-06</v>
      </c>
    </row>
    <row r="213" spans="2:25" ht="15">
      <c r="B213" s="40">
        <v>0.23800000000000002</v>
      </c>
      <c r="C213" s="41" t="s">
        <v>61</v>
      </c>
      <c r="F213" s="31">
        <v>0.2344</v>
      </c>
      <c r="G213" s="32" t="s">
        <v>55</v>
      </c>
      <c r="I213" s="31">
        <v>0.20550000000000002</v>
      </c>
      <c r="J213" s="32">
        <v>5</v>
      </c>
      <c r="O213" s="31">
        <v>1.4567</v>
      </c>
      <c r="P213" s="33">
        <v>37</v>
      </c>
      <c r="Q213" s="31">
        <v>0.0067</v>
      </c>
      <c r="R213" s="33">
        <v>0.17</v>
      </c>
      <c r="V213" t="str">
        <f t="shared" si="3"/>
        <v>Dynes  &lt;&lt;&lt;&gt;&gt;&gt; Grams </v>
      </c>
      <c r="W213" t="s">
        <v>274</v>
      </c>
      <c r="X213" t="s">
        <v>165</v>
      </c>
      <c r="Y213">
        <v>0.00102</v>
      </c>
    </row>
    <row r="214" spans="2:25" ht="15">
      <c r="B214" s="40">
        <v>0.2402</v>
      </c>
      <c r="D214" s="1">
        <v>6.1</v>
      </c>
      <c r="F214" s="31">
        <v>0.23800000000000002</v>
      </c>
      <c r="G214" s="32" t="s">
        <v>61</v>
      </c>
      <c r="I214" s="31">
        <v>0.20400000000000001</v>
      </c>
      <c r="J214" s="32">
        <v>6</v>
      </c>
      <c r="O214" s="31">
        <v>1.4764</v>
      </c>
      <c r="P214" s="33">
        <v>37.5</v>
      </c>
      <c r="Q214" s="31">
        <v>0.0063</v>
      </c>
      <c r="R214" s="33">
        <v>0.16</v>
      </c>
      <c r="V214" t="str">
        <f t="shared" si="3"/>
        <v>Dynes  &lt;&lt;&lt;&gt;&gt;&gt; Kilograms </v>
      </c>
      <c r="W214" t="s">
        <v>274</v>
      </c>
      <c r="X214" t="s">
        <v>275</v>
      </c>
      <c r="Y214">
        <v>1.02E-06</v>
      </c>
    </row>
    <row r="215" spans="2:25" ht="15">
      <c r="B215" s="40">
        <v>0.242</v>
      </c>
      <c r="C215" s="41" t="s">
        <v>63</v>
      </c>
      <c r="F215" s="31">
        <v>0.242</v>
      </c>
      <c r="G215" s="32" t="s">
        <v>63</v>
      </c>
      <c r="I215" s="31">
        <v>0.2031</v>
      </c>
      <c r="J215" s="32" t="s">
        <v>745</v>
      </c>
      <c r="O215" s="31">
        <v>1.4961</v>
      </c>
      <c r="P215" s="33">
        <v>38</v>
      </c>
      <c r="Q215" s="31">
        <v>0.0059</v>
      </c>
      <c r="R215" s="33">
        <v>0.15</v>
      </c>
      <c r="V215" t="str">
        <f t="shared" si="3"/>
        <v>Dynes  &lt;&lt;&lt;&gt;&gt;&gt; Poundals </v>
      </c>
      <c r="W215" t="s">
        <v>274</v>
      </c>
      <c r="X215" t="s">
        <v>276</v>
      </c>
      <c r="Y215">
        <v>7.23E-05</v>
      </c>
    </row>
    <row r="216" spans="2:25" ht="15">
      <c r="B216" s="40">
        <v>0.2441</v>
      </c>
      <c r="D216" s="1">
        <v>6.2</v>
      </c>
      <c r="F216" s="31">
        <v>0.246</v>
      </c>
      <c r="G216" s="32" t="s">
        <v>65</v>
      </c>
      <c r="I216" s="31">
        <v>0.201</v>
      </c>
      <c r="J216" s="32">
        <v>7</v>
      </c>
      <c r="V216" t="str">
        <f t="shared" si="3"/>
        <v>Dynes  &lt;&lt;&lt;&gt;&gt;&gt; Pounds </v>
      </c>
      <c r="W216" t="s">
        <v>274</v>
      </c>
      <c r="X216" t="s">
        <v>277</v>
      </c>
      <c r="Y216">
        <v>2.25E-06</v>
      </c>
    </row>
    <row r="217" spans="2:25" ht="15">
      <c r="B217" s="40">
        <v>0.246</v>
      </c>
      <c r="C217" s="41" t="s">
        <v>65</v>
      </c>
      <c r="F217" s="31">
        <v>0.25</v>
      </c>
      <c r="G217" s="32" t="s">
        <v>266</v>
      </c>
      <c r="I217" s="31">
        <v>0.199</v>
      </c>
      <c r="J217" s="32">
        <v>8</v>
      </c>
      <c r="V217" t="str">
        <f t="shared" si="3"/>
        <v>Dynes/sq. Centimeter &lt;&lt;&lt;&gt;&gt;&gt; Bars</v>
      </c>
      <c r="W217" t="s">
        <v>278</v>
      </c>
      <c r="X217" t="s">
        <v>842</v>
      </c>
      <c r="Y217">
        <v>1E-06</v>
      </c>
    </row>
    <row r="218" spans="2:25" ht="15">
      <c r="B218" s="40">
        <v>0.2461</v>
      </c>
      <c r="D218" s="1">
        <v>6.25</v>
      </c>
      <c r="F218" s="31">
        <v>0.257</v>
      </c>
      <c r="G218" s="32" t="s">
        <v>75</v>
      </c>
      <c r="I218" s="31">
        <v>0.196</v>
      </c>
      <c r="J218" s="32">
        <v>9</v>
      </c>
      <c r="V218" t="str">
        <f t="shared" si="3"/>
        <v>Ell &lt;&lt;&lt;&gt;&gt;&gt; Centimeters</v>
      </c>
      <c r="W218" t="s">
        <v>279</v>
      </c>
      <c r="X218" t="s">
        <v>8</v>
      </c>
      <c r="Y218">
        <v>114.3</v>
      </c>
    </row>
    <row r="219" spans="2:25" ht="15">
      <c r="B219" s="40">
        <v>0.248</v>
      </c>
      <c r="D219" s="1">
        <v>6.3</v>
      </c>
      <c r="F219" s="31">
        <v>0.261</v>
      </c>
      <c r="G219" s="32" t="s">
        <v>78</v>
      </c>
      <c r="I219" s="31">
        <v>0.1935</v>
      </c>
      <c r="J219" s="32">
        <v>10</v>
      </c>
      <c r="V219" t="str">
        <f t="shared" si="3"/>
        <v>Ell &lt;&lt;&lt;&gt;&gt;&gt; Inches</v>
      </c>
      <c r="W219" t="s">
        <v>279</v>
      </c>
      <c r="X219" t="s">
        <v>4</v>
      </c>
      <c r="Y219">
        <v>45</v>
      </c>
    </row>
    <row r="220" spans="1:25" ht="15">
      <c r="A220" s="24" t="s">
        <v>70</v>
      </c>
      <c r="B220" s="40">
        <v>0.25</v>
      </c>
      <c r="C220" s="41" t="s">
        <v>71</v>
      </c>
      <c r="F220" s="31">
        <v>0.2656</v>
      </c>
      <c r="G220" s="32" t="s">
        <v>81</v>
      </c>
      <c r="I220" s="31">
        <v>0.191</v>
      </c>
      <c r="J220" s="32">
        <v>11</v>
      </c>
      <c r="V220" t="str">
        <f t="shared" si="3"/>
        <v>Em (pica)  &lt;&lt;&lt;&gt;&gt;&gt; Centimeters</v>
      </c>
      <c r="W220" t="s">
        <v>280</v>
      </c>
      <c r="X220" t="s">
        <v>8</v>
      </c>
      <c r="Y220">
        <v>0.4233</v>
      </c>
    </row>
    <row r="221" spans="2:25" ht="15">
      <c r="B221" s="40">
        <v>0.252</v>
      </c>
      <c r="D221" s="1">
        <v>6.4</v>
      </c>
      <c r="F221" s="31">
        <v>0.266</v>
      </c>
      <c r="G221" s="32" t="s">
        <v>85</v>
      </c>
      <c r="I221" s="31">
        <v>0.189</v>
      </c>
      <c r="J221" s="32">
        <v>12</v>
      </c>
      <c r="V221" t="str">
        <f t="shared" si="3"/>
        <v>Em (pica)  &lt;&lt;&lt;&gt;&gt;&gt; Inch</v>
      </c>
      <c r="W221" t="s">
        <v>280</v>
      </c>
      <c r="X221" t="s">
        <v>281</v>
      </c>
      <c r="Y221">
        <v>0.167</v>
      </c>
    </row>
    <row r="222" spans="2:25" ht="15">
      <c r="B222" s="40">
        <v>0.2559</v>
      </c>
      <c r="D222" s="1">
        <v>6.5</v>
      </c>
      <c r="F222" s="31">
        <v>0.272</v>
      </c>
      <c r="G222" s="32" t="s">
        <v>91</v>
      </c>
      <c r="I222" s="31">
        <v>0.1875</v>
      </c>
      <c r="J222" s="32" t="s">
        <v>125</v>
      </c>
      <c r="V222" t="str">
        <f t="shared" si="3"/>
        <v>Ergs  &lt;&lt;&lt;&gt;&gt;&gt; BTU </v>
      </c>
      <c r="W222" t="s">
        <v>850</v>
      </c>
      <c r="X222" t="s">
        <v>849</v>
      </c>
      <c r="Y222">
        <v>9.48E-11</v>
      </c>
    </row>
    <row r="223" spans="2:25" ht="15">
      <c r="B223" s="40">
        <v>0.257</v>
      </c>
      <c r="C223" s="41" t="s">
        <v>75</v>
      </c>
      <c r="F223" s="31">
        <v>0.277</v>
      </c>
      <c r="G223" s="32" t="s">
        <v>94</v>
      </c>
      <c r="I223" s="31">
        <v>0.185</v>
      </c>
      <c r="J223" s="32">
        <v>13</v>
      </c>
      <c r="V223" t="str">
        <f t="shared" si="3"/>
        <v>Ergs  &lt;&lt;&lt;&gt;&gt;&gt; HorsePower-Hours </v>
      </c>
      <c r="W223" t="s">
        <v>850</v>
      </c>
      <c r="X223" t="s">
        <v>853</v>
      </c>
      <c r="Y223">
        <v>3.73E-14</v>
      </c>
    </row>
    <row r="224" spans="2:25" ht="15">
      <c r="B224" s="40">
        <v>0.2598</v>
      </c>
      <c r="D224" s="1">
        <v>6.6</v>
      </c>
      <c r="F224" s="31">
        <v>0.281</v>
      </c>
      <c r="G224" s="32" t="s">
        <v>97</v>
      </c>
      <c r="I224" s="31">
        <v>0.182</v>
      </c>
      <c r="J224" s="32">
        <v>14</v>
      </c>
      <c r="V224" t="str">
        <f t="shared" si="3"/>
        <v>Ergs  &lt;&lt;&lt;&gt;&gt;&gt; Joules </v>
      </c>
      <c r="W224" t="s">
        <v>850</v>
      </c>
      <c r="X224" t="s">
        <v>854</v>
      </c>
      <c r="Y224">
        <v>1E-07</v>
      </c>
    </row>
    <row r="225" spans="2:25" ht="15">
      <c r="B225" s="40">
        <v>0.261</v>
      </c>
      <c r="C225" s="41" t="s">
        <v>78</v>
      </c>
      <c r="F225" s="31">
        <v>0.2812</v>
      </c>
      <c r="G225" s="32" t="s">
        <v>99</v>
      </c>
      <c r="I225" s="31">
        <v>0.18</v>
      </c>
      <c r="J225" s="32">
        <v>15</v>
      </c>
      <c r="V225" t="str">
        <f t="shared" si="3"/>
        <v>Ergs  &lt;&lt;&lt;&gt;&gt;&gt; Kilowatt-Hours </v>
      </c>
      <c r="W225" t="s">
        <v>850</v>
      </c>
      <c r="X225" t="s">
        <v>857</v>
      </c>
      <c r="Y225">
        <v>2.78E-14</v>
      </c>
    </row>
    <row r="226" spans="2:25" ht="15">
      <c r="B226" s="40">
        <v>0.2638</v>
      </c>
      <c r="D226" s="1">
        <v>6.7</v>
      </c>
      <c r="F226" s="31">
        <v>0.29</v>
      </c>
      <c r="G226" s="32" t="s">
        <v>105</v>
      </c>
      <c r="I226" s="31">
        <v>0.177</v>
      </c>
      <c r="J226" s="32">
        <v>16</v>
      </c>
      <c r="V226" t="str">
        <f t="shared" si="3"/>
        <v>Ergs  &lt;&lt;&lt;&gt;&gt;&gt; Watt-Hours </v>
      </c>
      <c r="W226" t="s">
        <v>850</v>
      </c>
      <c r="X226" t="s">
        <v>282</v>
      </c>
      <c r="Y226">
        <v>2.78E-11</v>
      </c>
    </row>
    <row r="227" spans="1:25" ht="15">
      <c r="A227" s="24" t="s">
        <v>81</v>
      </c>
      <c r="B227" s="40">
        <v>0.2656</v>
      </c>
      <c r="F227" s="31">
        <v>0.295</v>
      </c>
      <c r="G227" s="32" t="s">
        <v>109</v>
      </c>
      <c r="I227" s="31">
        <v>0.17300000000000001</v>
      </c>
      <c r="J227" s="32">
        <v>17</v>
      </c>
      <c r="V227" t="str">
        <f t="shared" si="3"/>
        <v>Ergs/Second  &lt;&lt;&lt;&gt;&gt;&gt; BTU/Minute </v>
      </c>
      <c r="W227" t="s">
        <v>283</v>
      </c>
      <c r="X227" t="s">
        <v>141</v>
      </c>
      <c r="Y227">
        <v>5.69E-06</v>
      </c>
    </row>
    <row r="228" spans="2:25" ht="15">
      <c r="B228" s="40">
        <v>0.2657</v>
      </c>
      <c r="D228" s="1">
        <v>6.75</v>
      </c>
      <c r="F228" s="31">
        <v>0.2969</v>
      </c>
      <c r="G228" s="32" t="s">
        <v>113</v>
      </c>
      <c r="I228" s="31">
        <v>0.1719</v>
      </c>
      <c r="J228" s="32" t="s">
        <v>108</v>
      </c>
      <c r="V228" t="str">
        <f t="shared" si="3"/>
        <v>Ergs/Second  &lt;&lt;&lt;&gt;&gt;&gt; HorsePower </v>
      </c>
      <c r="W228" t="s">
        <v>283</v>
      </c>
      <c r="X228" t="s">
        <v>143</v>
      </c>
      <c r="Y228">
        <v>1.34E-10</v>
      </c>
    </row>
    <row r="229" spans="2:25" ht="15">
      <c r="B229" s="40">
        <v>0.266</v>
      </c>
      <c r="C229" s="41" t="s">
        <v>85</v>
      </c>
      <c r="F229" s="31">
        <v>0.302</v>
      </c>
      <c r="G229" s="32" t="s">
        <v>117</v>
      </c>
      <c r="I229" s="31">
        <v>0.1695</v>
      </c>
      <c r="J229" s="32">
        <v>18</v>
      </c>
      <c r="V229" t="str">
        <f t="shared" si="3"/>
        <v>Ergs/Second  &lt;&lt;&lt;&gt;&gt;&gt; Kilowatts </v>
      </c>
      <c r="W229" t="s">
        <v>283</v>
      </c>
      <c r="X229" t="s">
        <v>144</v>
      </c>
      <c r="Y229">
        <v>1E-10</v>
      </c>
    </row>
    <row r="230" spans="2:25" ht="15">
      <c r="B230" s="40">
        <v>0.2677</v>
      </c>
      <c r="D230" s="1">
        <v>6.8</v>
      </c>
      <c r="F230" s="31">
        <v>0.3125</v>
      </c>
      <c r="G230" s="32" t="s">
        <v>123</v>
      </c>
      <c r="I230" s="31">
        <v>0.166</v>
      </c>
      <c r="J230" s="32">
        <v>19</v>
      </c>
      <c r="V230" t="str">
        <f t="shared" si="3"/>
        <v>Faraday/Second  &lt;&lt;&lt;&gt;&gt;&gt; Ampere (absolute) </v>
      </c>
      <c r="W230" t="s">
        <v>284</v>
      </c>
      <c r="X230" t="s">
        <v>285</v>
      </c>
      <c r="Y230">
        <v>96500</v>
      </c>
    </row>
    <row r="231" spans="2:25" ht="15">
      <c r="B231" s="40">
        <v>0.2717</v>
      </c>
      <c r="D231" s="1">
        <v>6.9</v>
      </c>
      <c r="F231" s="31">
        <v>0.316</v>
      </c>
      <c r="G231" s="32" t="s">
        <v>127</v>
      </c>
      <c r="I231" s="31">
        <v>0.161</v>
      </c>
      <c r="J231" s="32">
        <v>20</v>
      </c>
      <c r="V231" t="str">
        <f t="shared" si="3"/>
        <v>Faradays  &lt;&lt;&lt;&gt;&gt;&gt; Ampere-hours </v>
      </c>
      <c r="W231" t="s">
        <v>820</v>
      </c>
      <c r="X231" t="s">
        <v>817</v>
      </c>
      <c r="Y231">
        <v>26.8</v>
      </c>
    </row>
    <row r="232" spans="2:25" ht="15">
      <c r="B232" s="40">
        <v>0.272</v>
      </c>
      <c r="C232" s="41" t="s">
        <v>91</v>
      </c>
      <c r="F232" s="31">
        <v>0.323</v>
      </c>
      <c r="G232" s="32" t="s">
        <v>132</v>
      </c>
      <c r="I232" s="31">
        <v>0.159</v>
      </c>
      <c r="J232" s="32">
        <v>21</v>
      </c>
      <c r="V232" t="str">
        <f t="shared" si="3"/>
        <v>Faradays  &lt;&lt;&lt;&gt;&gt;&gt; Coulombs </v>
      </c>
      <c r="W232" t="s">
        <v>820</v>
      </c>
      <c r="X232" t="s">
        <v>818</v>
      </c>
      <c r="Y232">
        <v>96490</v>
      </c>
    </row>
    <row r="233" spans="2:25" ht="15">
      <c r="B233" s="40">
        <v>0.2756</v>
      </c>
      <c r="D233" s="1">
        <v>7</v>
      </c>
      <c r="F233" s="31">
        <v>0.3281</v>
      </c>
      <c r="G233" s="32" t="s">
        <v>137</v>
      </c>
      <c r="I233" s="31">
        <v>0.157</v>
      </c>
      <c r="J233" s="32">
        <v>22</v>
      </c>
      <c r="V233" t="str">
        <f t="shared" si="3"/>
        <v>Fathoms &lt;&lt;&lt;&gt;&gt;&gt; Feet</v>
      </c>
      <c r="W233" t="s">
        <v>286</v>
      </c>
      <c r="X233" t="s">
        <v>10</v>
      </c>
      <c r="Y233">
        <v>6</v>
      </c>
    </row>
    <row r="234" spans="2:25" ht="15">
      <c r="B234" s="40">
        <v>0.277</v>
      </c>
      <c r="C234" s="41" t="s">
        <v>94</v>
      </c>
      <c r="F234" s="31">
        <v>0.332</v>
      </c>
      <c r="G234" s="32" t="s">
        <v>743</v>
      </c>
      <c r="I234" s="31">
        <v>0.1562</v>
      </c>
      <c r="J234" s="32" t="s">
        <v>90</v>
      </c>
      <c r="V234" t="str">
        <f t="shared" si="3"/>
        <v>Fathoms &lt;&lt;&lt;&gt;&gt;&gt; Meter</v>
      </c>
      <c r="W234" t="s">
        <v>286</v>
      </c>
      <c r="X234" t="s">
        <v>287</v>
      </c>
      <c r="Y234">
        <v>1.828804</v>
      </c>
    </row>
    <row r="235" spans="2:25" ht="15">
      <c r="B235" s="40">
        <v>0.2795</v>
      </c>
      <c r="D235" s="1">
        <v>7.1</v>
      </c>
      <c r="F235" s="31">
        <v>0.339</v>
      </c>
      <c r="G235" s="32" t="s">
        <v>749</v>
      </c>
      <c r="I235" s="31">
        <v>0.154</v>
      </c>
      <c r="J235" s="32">
        <v>23</v>
      </c>
      <c r="V235" t="str">
        <f t="shared" si="3"/>
        <v>Feet &lt;&lt;&lt;&gt;&gt;&gt; Centimeters</v>
      </c>
      <c r="W235" t="s">
        <v>10</v>
      </c>
      <c r="X235" t="s">
        <v>8</v>
      </c>
      <c r="Y235">
        <v>30.48</v>
      </c>
    </row>
    <row r="236" spans="2:25" ht="15">
      <c r="B236" s="40">
        <v>0.281</v>
      </c>
      <c r="C236" s="41" t="s">
        <v>97</v>
      </c>
      <c r="F236" s="31">
        <v>0.3438</v>
      </c>
      <c r="G236" s="32" t="s">
        <v>752</v>
      </c>
      <c r="I236" s="31">
        <v>0.152</v>
      </c>
      <c r="J236" s="32">
        <v>24</v>
      </c>
      <c r="V236" t="str">
        <f t="shared" si="3"/>
        <v>Feet &lt;&lt;&lt;&gt;&gt;&gt; Kilometers</v>
      </c>
      <c r="W236" t="s">
        <v>10</v>
      </c>
      <c r="X236" t="s">
        <v>18</v>
      </c>
      <c r="Y236">
        <v>0.0003048</v>
      </c>
    </row>
    <row r="237" spans="1:25" ht="15">
      <c r="A237" s="24" t="s">
        <v>99</v>
      </c>
      <c r="B237" s="40">
        <v>0.2812</v>
      </c>
      <c r="F237" s="31">
        <v>0.34800000000000003</v>
      </c>
      <c r="G237" s="32" t="s">
        <v>756</v>
      </c>
      <c r="I237" s="31">
        <v>0.1495</v>
      </c>
      <c r="J237" s="32">
        <v>25</v>
      </c>
      <c r="V237" t="str">
        <f t="shared" si="3"/>
        <v>Feet &lt;&lt;&lt;&gt;&gt;&gt; Meters</v>
      </c>
      <c r="W237" t="s">
        <v>10</v>
      </c>
      <c r="X237" t="s">
        <v>12</v>
      </c>
      <c r="Y237">
        <v>0.3048</v>
      </c>
    </row>
    <row r="238" spans="2:25" ht="15">
      <c r="B238" s="40">
        <v>0.28350000000000003</v>
      </c>
      <c r="D238" s="1">
        <v>7.2</v>
      </c>
      <c r="F238" s="31">
        <v>0.358</v>
      </c>
      <c r="G238" s="32" t="s">
        <v>762</v>
      </c>
      <c r="I238" s="31">
        <v>0.147</v>
      </c>
      <c r="J238" s="32">
        <v>26</v>
      </c>
      <c r="V238" t="str">
        <f t="shared" si="3"/>
        <v>Feet &lt;&lt;&lt;&gt;&gt;&gt; Miles (naut.) </v>
      </c>
      <c r="W238" t="s">
        <v>10</v>
      </c>
      <c r="X238" t="s">
        <v>288</v>
      </c>
      <c r="Y238">
        <v>0.0001645</v>
      </c>
    </row>
    <row r="239" spans="2:25" ht="15">
      <c r="B239" s="40">
        <v>0.2854</v>
      </c>
      <c r="D239" s="1">
        <v>7.25</v>
      </c>
      <c r="F239" s="31">
        <v>0.3594</v>
      </c>
      <c r="G239" s="32" t="s">
        <v>766</v>
      </c>
      <c r="I239" s="31">
        <v>0.14400000000000002</v>
      </c>
      <c r="J239" s="32">
        <v>27</v>
      </c>
      <c r="V239" t="str">
        <f t="shared" si="3"/>
        <v>Feet &lt;&lt;&lt;&gt;&gt;&gt; Miles (stat.) </v>
      </c>
      <c r="W239" t="s">
        <v>10</v>
      </c>
      <c r="X239" t="s">
        <v>289</v>
      </c>
      <c r="Y239">
        <v>0.0001894</v>
      </c>
    </row>
    <row r="240" spans="2:25" ht="15">
      <c r="B240" s="40">
        <v>0.2874</v>
      </c>
      <c r="D240" s="1">
        <v>7.3</v>
      </c>
      <c r="F240" s="31">
        <v>0.368</v>
      </c>
      <c r="G240" s="32" t="s">
        <v>771</v>
      </c>
      <c r="I240" s="31">
        <v>0.1406</v>
      </c>
      <c r="J240" s="32" t="s">
        <v>73</v>
      </c>
      <c r="V240" t="str">
        <f t="shared" si="3"/>
        <v>Feet &lt;&lt;&lt;&gt;&gt;&gt; Millimeters</v>
      </c>
      <c r="W240" t="s">
        <v>10</v>
      </c>
      <c r="X240" t="s">
        <v>6</v>
      </c>
      <c r="Y240">
        <v>304.8</v>
      </c>
    </row>
    <row r="241" spans="2:25" ht="15">
      <c r="B241" s="40">
        <v>0.29</v>
      </c>
      <c r="C241" s="41" t="s">
        <v>105</v>
      </c>
      <c r="F241" s="31">
        <v>0.375</v>
      </c>
      <c r="G241" s="32" t="s">
        <v>56</v>
      </c>
      <c r="I241" s="31">
        <v>0.1405</v>
      </c>
      <c r="J241" s="32">
        <v>28</v>
      </c>
      <c r="V241" t="str">
        <f t="shared" si="3"/>
        <v>Feet &lt;&lt;&lt;&gt;&gt;&gt; Mils</v>
      </c>
      <c r="W241" t="s">
        <v>10</v>
      </c>
      <c r="X241" t="s">
        <v>172</v>
      </c>
      <c r="Y241">
        <v>12000</v>
      </c>
    </row>
    <row r="242" spans="2:25" ht="15">
      <c r="B242" s="40">
        <v>0.2913</v>
      </c>
      <c r="D242" s="1">
        <v>7.4</v>
      </c>
      <c r="F242" s="31">
        <v>0.377</v>
      </c>
      <c r="G242" s="32" t="s">
        <v>59</v>
      </c>
      <c r="I242" s="31">
        <v>0.136</v>
      </c>
      <c r="J242" s="32">
        <v>29</v>
      </c>
      <c r="V242" t="str">
        <f t="shared" si="3"/>
        <v>Feet of water  &lt;&lt;&lt;&gt;&gt;&gt; Atmospheres </v>
      </c>
      <c r="W242" t="s">
        <v>174</v>
      </c>
      <c r="X242" t="s">
        <v>823</v>
      </c>
      <c r="Y242">
        <v>0.0295</v>
      </c>
    </row>
    <row r="243" spans="2:25" ht="15">
      <c r="B243" s="40">
        <v>0.295</v>
      </c>
      <c r="C243" s="41" t="s">
        <v>109</v>
      </c>
      <c r="F243" s="31">
        <v>0.386</v>
      </c>
      <c r="G243" s="32" t="s">
        <v>66</v>
      </c>
      <c r="I243" s="31">
        <v>0.1285</v>
      </c>
      <c r="J243" s="32">
        <v>30</v>
      </c>
      <c r="V243" t="str">
        <f t="shared" si="3"/>
        <v>Feet of water  &lt;&lt;&lt;&gt;&gt;&gt; in. of Mercury </v>
      </c>
      <c r="W243" t="s">
        <v>174</v>
      </c>
      <c r="X243" t="s">
        <v>290</v>
      </c>
      <c r="Y243">
        <v>0.8826</v>
      </c>
    </row>
    <row r="244" spans="2:25" ht="15">
      <c r="B244" s="40">
        <v>0.2953</v>
      </c>
      <c r="D244" s="1">
        <v>7.5</v>
      </c>
      <c r="F244" s="31">
        <v>0.3906</v>
      </c>
      <c r="G244" s="32" t="s">
        <v>69</v>
      </c>
      <c r="I244" s="31">
        <v>0.125</v>
      </c>
      <c r="J244" s="32" t="s">
        <v>58</v>
      </c>
      <c r="V244" t="str">
        <f t="shared" si="3"/>
        <v>Feet of water  &lt;&lt;&lt;&gt;&gt;&gt; Kgs/sq. cm </v>
      </c>
      <c r="W244" t="s">
        <v>174</v>
      </c>
      <c r="X244" t="s">
        <v>828</v>
      </c>
      <c r="Y244">
        <v>0.03048</v>
      </c>
    </row>
    <row r="245" spans="1:25" ht="15">
      <c r="A245" s="24" t="s">
        <v>113</v>
      </c>
      <c r="B245" s="40">
        <v>0.2969</v>
      </c>
      <c r="F245" s="31">
        <v>0.397</v>
      </c>
      <c r="G245" s="32" t="s">
        <v>48</v>
      </c>
      <c r="I245" s="31">
        <v>0.12</v>
      </c>
      <c r="J245" s="32">
        <v>31</v>
      </c>
      <c r="V245" t="str">
        <f t="shared" si="3"/>
        <v>Feet of water  &lt;&lt;&lt;&gt;&gt;&gt; Kgs/sq. meter </v>
      </c>
      <c r="W245" t="s">
        <v>174</v>
      </c>
      <c r="X245" t="s">
        <v>830</v>
      </c>
      <c r="Y245">
        <v>304.8</v>
      </c>
    </row>
    <row r="246" spans="2:25" ht="15">
      <c r="B246" s="40">
        <v>0.2992</v>
      </c>
      <c r="D246" s="1">
        <v>7.6</v>
      </c>
      <c r="F246" s="31">
        <v>0.404</v>
      </c>
      <c r="G246" s="32" t="s">
        <v>44</v>
      </c>
      <c r="I246" s="31">
        <v>0.116</v>
      </c>
      <c r="J246" s="32">
        <v>32</v>
      </c>
      <c r="V246" t="str">
        <f t="shared" si="3"/>
        <v>Feet of water  &lt;&lt;&lt;&gt;&gt;&gt; Pounds/sq. Foot </v>
      </c>
      <c r="W246" t="s">
        <v>174</v>
      </c>
      <c r="X246" t="s">
        <v>845</v>
      </c>
      <c r="Y246">
        <v>62.43</v>
      </c>
    </row>
    <row r="247" spans="2:25" ht="15">
      <c r="B247" s="40">
        <v>0.302</v>
      </c>
      <c r="C247" s="41" t="s">
        <v>117</v>
      </c>
      <c r="F247" s="31">
        <v>0.4062</v>
      </c>
      <c r="G247" s="32" t="s">
        <v>76</v>
      </c>
      <c r="I247" s="31">
        <v>0.113</v>
      </c>
      <c r="J247" s="32">
        <v>33</v>
      </c>
      <c r="V247" t="str">
        <f t="shared" si="3"/>
        <v>Feet of water  &lt;&lt;&lt;&gt;&gt;&gt; Pounds/sq. Inch </v>
      </c>
      <c r="W247" t="s">
        <v>174</v>
      </c>
      <c r="X247" t="s">
        <v>831</v>
      </c>
      <c r="Y247">
        <v>0.4335</v>
      </c>
    </row>
    <row r="248" spans="2:25" ht="15">
      <c r="B248" s="40">
        <v>0.3031</v>
      </c>
      <c r="D248" s="1">
        <v>7.7</v>
      </c>
      <c r="F248" s="31">
        <v>0.41300000000000003</v>
      </c>
      <c r="G248" s="32" t="s">
        <v>45</v>
      </c>
      <c r="I248" s="31">
        <v>0.111</v>
      </c>
      <c r="J248" s="32">
        <v>34</v>
      </c>
      <c r="V248" t="str">
        <f t="shared" si="3"/>
        <v>Feet per Hour &lt;&lt;&lt;&gt;&gt;&gt; Meters per Hour</v>
      </c>
      <c r="W248" t="s">
        <v>291</v>
      </c>
      <c r="X248" t="s">
        <v>292</v>
      </c>
      <c r="Y248">
        <v>0.3048</v>
      </c>
    </row>
    <row r="249" spans="2:25" ht="15">
      <c r="B249" s="40">
        <v>0.3051</v>
      </c>
      <c r="D249" s="1">
        <v>7.75</v>
      </c>
      <c r="F249" s="31">
        <v>0.4219</v>
      </c>
      <c r="G249" s="32" t="s">
        <v>80</v>
      </c>
      <c r="I249" s="31">
        <v>0.11</v>
      </c>
      <c r="J249" s="32">
        <v>35</v>
      </c>
      <c r="V249" t="str">
        <f t="shared" si="3"/>
        <v>Feet per Hour &lt;&lt;&lt;&gt;&gt;&gt; Meters per Minute</v>
      </c>
      <c r="W249" t="s">
        <v>291</v>
      </c>
      <c r="X249" t="s">
        <v>293</v>
      </c>
      <c r="Y249">
        <v>0.00508</v>
      </c>
    </row>
    <row r="250" spans="2:25" ht="15">
      <c r="B250" s="40">
        <v>0.3071</v>
      </c>
      <c r="D250" s="1">
        <v>7.8</v>
      </c>
      <c r="F250" s="31">
        <v>0.4375</v>
      </c>
      <c r="G250" s="32" t="s">
        <v>83</v>
      </c>
      <c r="I250" s="31">
        <v>0.1094</v>
      </c>
      <c r="J250" s="32" t="s">
        <v>760</v>
      </c>
      <c r="V250" t="str">
        <f t="shared" si="3"/>
        <v>Feet per Hour &lt;&lt;&lt;&gt;&gt;&gt; Meters per Second</v>
      </c>
      <c r="W250" t="s">
        <v>291</v>
      </c>
      <c r="X250" t="s">
        <v>294</v>
      </c>
      <c r="Y250">
        <v>8.466667E-05</v>
      </c>
    </row>
    <row r="251" spans="2:25" ht="15">
      <c r="B251" s="40">
        <v>0.311</v>
      </c>
      <c r="D251" s="1">
        <v>7.9</v>
      </c>
      <c r="F251" s="31">
        <v>0.4531</v>
      </c>
      <c r="G251" s="32" t="s">
        <v>86</v>
      </c>
      <c r="I251" s="31">
        <v>0.1065</v>
      </c>
      <c r="J251" s="32">
        <v>36</v>
      </c>
      <c r="V251" t="str">
        <f t="shared" si="3"/>
        <v>Feet per Minute &lt;&lt;&lt;&gt;&gt;&gt; Centimeters per Second</v>
      </c>
      <c r="W251" t="s">
        <v>178</v>
      </c>
      <c r="X251" t="s">
        <v>177</v>
      </c>
      <c r="Y251">
        <v>0.508</v>
      </c>
    </row>
    <row r="252" spans="1:25" ht="15">
      <c r="A252" s="24" t="s">
        <v>123</v>
      </c>
      <c r="B252" s="40">
        <v>0.3125</v>
      </c>
      <c r="F252" s="31">
        <v>0.4688</v>
      </c>
      <c r="G252" s="32" t="s">
        <v>89</v>
      </c>
      <c r="I252" s="31">
        <v>0.10400000000000001</v>
      </c>
      <c r="J252" s="32">
        <v>37</v>
      </c>
      <c r="V252" t="str">
        <f t="shared" si="3"/>
        <v>Feet per Minute &lt;&lt;&lt;&gt;&gt;&gt; Meters per Hour</v>
      </c>
      <c r="W252" t="s">
        <v>178</v>
      </c>
      <c r="X252" t="s">
        <v>292</v>
      </c>
      <c r="Y252">
        <v>18.288</v>
      </c>
    </row>
    <row r="253" spans="2:25" ht="15">
      <c r="B253" s="40">
        <v>0.315</v>
      </c>
      <c r="D253" s="1">
        <v>8</v>
      </c>
      <c r="F253" s="31">
        <v>0.4844</v>
      </c>
      <c r="G253" s="32" t="s">
        <v>93</v>
      </c>
      <c r="I253" s="31">
        <v>0.1015</v>
      </c>
      <c r="J253" s="32">
        <v>38</v>
      </c>
      <c r="V253" t="str">
        <f t="shared" si="3"/>
        <v>Feet per Minute &lt;&lt;&lt;&gt;&gt;&gt; Meters per Minute</v>
      </c>
      <c r="W253" t="s">
        <v>178</v>
      </c>
      <c r="X253" t="s">
        <v>293</v>
      </c>
      <c r="Y253">
        <v>0.3048</v>
      </c>
    </row>
    <row r="254" spans="2:25" ht="15">
      <c r="B254" s="40">
        <v>0.316</v>
      </c>
      <c r="C254" s="41" t="s">
        <v>127</v>
      </c>
      <c r="F254" s="31">
        <v>0.5</v>
      </c>
      <c r="G254" s="32" t="s">
        <v>96</v>
      </c>
      <c r="I254" s="31">
        <v>0.0995</v>
      </c>
      <c r="J254" s="32">
        <v>39</v>
      </c>
      <c r="V254" t="str">
        <f t="shared" si="3"/>
        <v>Feet per Minute &lt;&lt;&lt;&gt;&gt;&gt; Meters per Second</v>
      </c>
      <c r="W254" t="s">
        <v>178</v>
      </c>
      <c r="X254" t="s">
        <v>294</v>
      </c>
      <c r="Y254">
        <v>0.00508</v>
      </c>
    </row>
    <row r="255" spans="2:25" ht="15">
      <c r="B255" s="40">
        <v>0.3189</v>
      </c>
      <c r="D255" s="1">
        <v>8.1</v>
      </c>
      <c r="F255" s="31">
        <v>0.5156</v>
      </c>
      <c r="G255" s="32" t="s">
        <v>100</v>
      </c>
      <c r="I255" s="31">
        <v>0.098</v>
      </c>
      <c r="J255" s="32">
        <v>40</v>
      </c>
      <c r="V255" t="str">
        <f t="shared" si="3"/>
        <v>Feet per Second &lt;&lt;&lt;&gt;&gt;&gt; Centimeters per Second</v>
      </c>
      <c r="W255" t="s">
        <v>179</v>
      </c>
      <c r="X255" t="s">
        <v>177</v>
      </c>
      <c r="Y255">
        <v>30.48</v>
      </c>
    </row>
    <row r="256" spans="2:25" ht="15">
      <c r="B256" s="40">
        <v>0.3228</v>
      </c>
      <c r="D256" s="1">
        <v>8.2</v>
      </c>
      <c r="F256" s="31">
        <v>0.5312</v>
      </c>
      <c r="G256" s="32" t="s">
        <v>102</v>
      </c>
      <c r="I256" s="31">
        <v>0.096</v>
      </c>
      <c r="J256" s="32">
        <v>41</v>
      </c>
      <c r="V256" t="str">
        <f t="shared" si="3"/>
        <v>Feet per Second &lt;&lt;&lt;&gt;&gt;&gt; Meters per Minute</v>
      </c>
      <c r="W256" t="s">
        <v>179</v>
      </c>
      <c r="X256" t="s">
        <v>293</v>
      </c>
      <c r="Y256">
        <v>18.288</v>
      </c>
    </row>
    <row r="257" spans="2:25" ht="15">
      <c r="B257" s="40">
        <v>0.323</v>
      </c>
      <c r="C257" s="41" t="s">
        <v>132</v>
      </c>
      <c r="F257" s="31">
        <v>0.5469</v>
      </c>
      <c r="G257" s="32" t="s">
        <v>104</v>
      </c>
      <c r="I257" s="31">
        <v>0.09380000000000001</v>
      </c>
      <c r="J257" s="32" t="s">
        <v>136</v>
      </c>
      <c r="V257" t="str">
        <f t="shared" si="3"/>
        <v>Feet per Second &lt;&lt;&lt;&gt;&gt;&gt; Meters per Second</v>
      </c>
      <c r="W257" t="s">
        <v>179</v>
      </c>
      <c r="X257" t="s">
        <v>294</v>
      </c>
      <c r="Y257">
        <v>0.3048</v>
      </c>
    </row>
    <row r="258" spans="2:25" ht="15">
      <c r="B258" s="40">
        <v>0.3248</v>
      </c>
      <c r="D258" s="1">
        <v>8.25</v>
      </c>
      <c r="F258" s="31">
        <v>0.5625</v>
      </c>
      <c r="G258" s="32" t="s">
        <v>107</v>
      </c>
      <c r="I258" s="31">
        <v>0.0935</v>
      </c>
      <c r="J258" s="32">
        <v>42</v>
      </c>
      <c r="V258" t="str">
        <f t="shared" si="3"/>
        <v>Feet/Minutes  &lt;&lt;&lt;&gt;&gt;&gt; Centimeters/Seconds </v>
      </c>
      <c r="W258" t="s">
        <v>182</v>
      </c>
      <c r="X258" t="s">
        <v>181</v>
      </c>
      <c r="Y258">
        <v>0.508</v>
      </c>
    </row>
    <row r="259" spans="2:25" ht="15">
      <c r="B259" s="40">
        <v>0.3268</v>
      </c>
      <c r="D259" s="1">
        <v>8.3</v>
      </c>
      <c r="F259" s="31">
        <v>0.5781</v>
      </c>
      <c r="G259" s="32" t="s">
        <v>111</v>
      </c>
      <c r="I259" s="31">
        <v>0.089</v>
      </c>
      <c r="J259" s="32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182</v>
      </c>
      <c r="X259" t="s">
        <v>183</v>
      </c>
      <c r="Y259">
        <v>0.01667</v>
      </c>
    </row>
    <row r="260" spans="1:25" ht="15">
      <c r="A260" s="24" t="s">
        <v>137</v>
      </c>
      <c r="B260" s="40">
        <v>0.3281</v>
      </c>
      <c r="F260" s="31">
        <v>0.5938</v>
      </c>
      <c r="G260" s="32" t="s">
        <v>115</v>
      </c>
      <c r="I260" s="31">
        <v>0.08600000000000001</v>
      </c>
      <c r="J260" s="32">
        <v>44</v>
      </c>
      <c r="V260" t="str">
        <f t="shared" si="4"/>
        <v>Feet/Minutes  &lt;&lt;&lt;&gt;&gt;&gt; Kilometers/kr </v>
      </c>
      <c r="W260" t="s">
        <v>182</v>
      </c>
      <c r="X260" t="s">
        <v>295</v>
      </c>
      <c r="Y260">
        <v>0.01829</v>
      </c>
    </row>
    <row r="261" spans="2:25" ht="15">
      <c r="B261" s="40">
        <v>0.3307</v>
      </c>
      <c r="D261" s="1">
        <v>8.4</v>
      </c>
      <c r="F261" s="31">
        <v>0.6094</v>
      </c>
      <c r="G261" s="32" t="s">
        <v>118</v>
      </c>
      <c r="I261" s="31">
        <v>0.082</v>
      </c>
      <c r="J261" s="32">
        <v>45</v>
      </c>
      <c r="V261" t="str">
        <f t="shared" si="4"/>
        <v>Feet/Minutes  &lt;&lt;&lt;&gt;&gt;&gt; Meters/Minutes </v>
      </c>
      <c r="W261" t="s">
        <v>182</v>
      </c>
      <c r="X261" t="s">
        <v>186</v>
      </c>
      <c r="Y261">
        <v>0.3048</v>
      </c>
    </row>
    <row r="262" spans="2:25" ht="15">
      <c r="B262" s="40">
        <v>0.332</v>
      </c>
      <c r="C262" s="41" t="s">
        <v>743</v>
      </c>
      <c r="F262" s="31">
        <v>0.625</v>
      </c>
      <c r="G262" s="32" t="s">
        <v>120</v>
      </c>
      <c r="I262" s="31">
        <v>0.081</v>
      </c>
      <c r="J262" s="32">
        <v>46</v>
      </c>
      <c r="V262" t="str">
        <f t="shared" si="4"/>
        <v>Feet/Minutes  &lt;&lt;&lt;&gt;&gt;&gt; Miles/Hour </v>
      </c>
      <c r="W262" t="s">
        <v>182</v>
      </c>
      <c r="X262" t="s">
        <v>187</v>
      </c>
      <c r="Y262">
        <v>0.01136</v>
      </c>
    </row>
    <row r="263" spans="2:25" ht="15">
      <c r="B263" s="40">
        <v>0.3346</v>
      </c>
      <c r="D263" s="1">
        <v>8.5</v>
      </c>
      <c r="F263" s="31">
        <v>0.6406</v>
      </c>
      <c r="G263" s="32" t="s">
        <v>122</v>
      </c>
      <c r="I263" s="31">
        <v>0.0785</v>
      </c>
      <c r="J263" s="32">
        <v>47</v>
      </c>
      <c r="V263" t="str">
        <f t="shared" si="4"/>
        <v>Feet/Seconds  &lt;&lt;&lt;&gt;&gt;&gt; Centimeters/Seconds </v>
      </c>
      <c r="W263" t="s">
        <v>183</v>
      </c>
      <c r="X263" t="s">
        <v>181</v>
      </c>
      <c r="Y263">
        <v>30.48</v>
      </c>
    </row>
    <row r="264" spans="2:25" ht="15">
      <c r="B264" s="40">
        <v>0.3386</v>
      </c>
      <c r="D264" s="1">
        <v>8.6</v>
      </c>
      <c r="F264" s="31">
        <v>0.6562</v>
      </c>
      <c r="G264" s="32" t="s">
        <v>126</v>
      </c>
      <c r="I264" s="31">
        <v>0.0781</v>
      </c>
      <c r="J264" s="32" t="s">
        <v>112</v>
      </c>
      <c r="V264" t="str">
        <f t="shared" si="4"/>
        <v>Feet/Seconds  &lt;&lt;&lt;&gt;&gt;&gt; Kilometers/Hour </v>
      </c>
      <c r="W264" t="s">
        <v>183</v>
      </c>
      <c r="X264" t="s">
        <v>184</v>
      </c>
      <c r="Y264">
        <v>1.097</v>
      </c>
    </row>
    <row r="265" spans="2:25" ht="15">
      <c r="B265" s="40">
        <v>0.339</v>
      </c>
      <c r="C265" s="41" t="s">
        <v>749</v>
      </c>
      <c r="F265" s="31">
        <v>0.6719</v>
      </c>
      <c r="G265" s="32" t="s">
        <v>129</v>
      </c>
      <c r="I265" s="31">
        <v>0.076</v>
      </c>
      <c r="J265" s="32">
        <v>48</v>
      </c>
      <c r="V265" t="str">
        <f t="shared" si="4"/>
        <v>Feet/Seconds  &lt;&lt;&lt;&gt;&gt;&gt; Knots </v>
      </c>
      <c r="W265" t="s">
        <v>183</v>
      </c>
      <c r="X265" t="s">
        <v>185</v>
      </c>
      <c r="Y265">
        <v>0.5921</v>
      </c>
    </row>
    <row r="266" spans="2:25" ht="15">
      <c r="B266" s="40">
        <v>0.3425</v>
      </c>
      <c r="D266" s="1">
        <v>8.7</v>
      </c>
      <c r="F266" s="31">
        <v>0.6875</v>
      </c>
      <c r="G266" s="32" t="s">
        <v>131</v>
      </c>
      <c r="I266" s="31">
        <v>0.073</v>
      </c>
      <c r="J266" s="32">
        <v>49</v>
      </c>
      <c r="V266" t="str">
        <f t="shared" si="4"/>
        <v>Feet/Seconds  &lt;&lt;&lt;&gt;&gt;&gt; Meters/Minutes </v>
      </c>
      <c r="W266" t="s">
        <v>183</v>
      </c>
      <c r="X266" t="s">
        <v>186</v>
      </c>
      <c r="Y266">
        <v>18.29</v>
      </c>
    </row>
    <row r="267" spans="1:25" ht="15">
      <c r="A267" s="24" t="s">
        <v>752</v>
      </c>
      <c r="B267" s="40">
        <v>0.3438</v>
      </c>
      <c r="F267" s="31">
        <v>0.7031</v>
      </c>
      <c r="G267" s="32" t="s">
        <v>134</v>
      </c>
      <c r="I267" s="31">
        <v>0.07</v>
      </c>
      <c r="J267" s="32">
        <v>50</v>
      </c>
      <c r="V267" t="str">
        <f t="shared" si="4"/>
        <v>Feet/Seconds  &lt;&lt;&lt;&gt;&gt;&gt; Miles/Hour </v>
      </c>
      <c r="W267" t="s">
        <v>183</v>
      </c>
      <c r="X267" t="s">
        <v>187</v>
      </c>
      <c r="Y267">
        <v>0.6818</v>
      </c>
    </row>
    <row r="268" spans="2:25" ht="15">
      <c r="B268" s="40">
        <v>0.34450000000000003</v>
      </c>
      <c r="D268" s="1">
        <v>8.75</v>
      </c>
      <c r="F268" s="31">
        <v>0.7188</v>
      </c>
      <c r="G268" s="32" t="s">
        <v>741</v>
      </c>
      <c r="I268" s="31">
        <v>0.067</v>
      </c>
      <c r="J268" s="32">
        <v>51</v>
      </c>
      <c r="V268" t="str">
        <f t="shared" si="4"/>
        <v>Feet/Seconds  &lt;&lt;&lt;&gt;&gt;&gt; Miles/Minutes </v>
      </c>
      <c r="W268" t="s">
        <v>183</v>
      </c>
      <c r="X268" t="s">
        <v>188</v>
      </c>
      <c r="Y268">
        <v>0.01136</v>
      </c>
    </row>
    <row r="269" spans="2:25" ht="15">
      <c r="B269" s="40">
        <v>0.34650000000000003</v>
      </c>
      <c r="D269" s="1">
        <v>8.8</v>
      </c>
      <c r="F269" s="31">
        <v>0.7344</v>
      </c>
      <c r="G269" s="32" t="s">
        <v>744</v>
      </c>
      <c r="I269" s="31">
        <v>0.0635</v>
      </c>
      <c r="J269" s="32">
        <v>52</v>
      </c>
      <c r="V269" t="str">
        <f t="shared" si="4"/>
        <v>Feet/Seconds/Seconds  &lt;&lt;&lt;&gt;&gt;&gt; Centimeters/Seconds/Seconds </v>
      </c>
      <c r="W269" t="s">
        <v>190</v>
      </c>
      <c r="X269" t="s">
        <v>189</v>
      </c>
      <c r="Y269">
        <v>30.48</v>
      </c>
    </row>
    <row r="270" spans="2:25" ht="15">
      <c r="B270" s="40">
        <v>0.34800000000000003</v>
      </c>
      <c r="C270" s="41" t="s">
        <v>756</v>
      </c>
      <c r="F270" s="31">
        <v>0.75</v>
      </c>
      <c r="G270" s="32" t="s">
        <v>747</v>
      </c>
      <c r="I270" s="31">
        <v>0.0625</v>
      </c>
      <c r="J270" s="32" t="s">
        <v>88</v>
      </c>
      <c r="V270" t="str">
        <f t="shared" si="4"/>
        <v>Feet/Seconds/Seconds  &lt;&lt;&lt;&gt;&gt;&gt; Kilometers/Hour/Seconds </v>
      </c>
      <c r="W270" t="s">
        <v>190</v>
      </c>
      <c r="X270" t="s">
        <v>191</v>
      </c>
      <c r="Y270">
        <v>1.097</v>
      </c>
    </row>
    <row r="271" spans="2:25" ht="15">
      <c r="B271" s="40">
        <v>0.3504</v>
      </c>
      <c r="D271" s="1">
        <v>8.9</v>
      </c>
      <c r="F271" s="31">
        <v>0.7656</v>
      </c>
      <c r="G271" s="32" t="s">
        <v>750</v>
      </c>
      <c r="I271" s="31">
        <v>0.059500000000000004</v>
      </c>
      <c r="J271" s="32">
        <v>53</v>
      </c>
      <c r="V271" t="str">
        <f t="shared" si="4"/>
        <v>Feet/Seconds/Seconds  &lt;&lt;&lt;&gt;&gt;&gt; Meters/Seconds/Seconds </v>
      </c>
      <c r="W271" t="s">
        <v>190</v>
      </c>
      <c r="X271" t="s">
        <v>296</v>
      </c>
      <c r="Y271">
        <v>0.3048</v>
      </c>
    </row>
    <row r="272" spans="2:25" ht="15">
      <c r="B272" s="40">
        <v>0.3543</v>
      </c>
      <c r="D272" s="1">
        <v>9</v>
      </c>
      <c r="F272" s="31">
        <v>0.7812</v>
      </c>
      <c r="G272" s="32" t="s">
        <v>753</v>
      </c>
      <c r="I272" s="31">
        <v>0.055</v>
      </c>
      <c r="J272" s="32">
        <v>54</v>
      </c>
      <c r="V272" t="str">
        <f t="shared" si="4"/>
        <v>Feet/Seconds/Seconds  &lt;&lt;&lt;&gt;&gt;&gt; Miles/Hour/Seconds </v>
      </c>
      <c r="W272" t="s">
        <v>190</v>
      </c>
      <c r="X272" t="s">
        <v>193</v>
      </c>
      <c r="Y272">
        <v>0.6818</v>
      </c>
    </row>
    <row r="273" spans="2:25" ht="15">
      <c r="B273" s="40">
        <v>0.358</v>
      </c>
      <c r="C273" s="41" t="s">
        <v>762</v>
      </c>
      <c r="F273" s="31">
        <v>0.7969</v>
      </c>
      <c r="G273" s="32" t="s">
        <v>755</v>
      </c>
      <c r="I273" s="31">
        <v>0.052000000000000005</v>
      </c>
      <c r="J273" s="32">
        <v>55</v>
      </c>
      <c r="V273" t="str">
        <f t="shared" si="4"/>
        <v>Foot-Candle  &lt;&lt;&lt;&gt;&gt;&gt; Lumen/sq. Meter </v>
      </c>
      <c r="W273" t="s">
        <v>297</v>
      </c>
      <c r="X273" t="s">
        <v>298</v>
      </c>
      <c r="Y273">
        <v>10.764</v>
      </c>
    </row>
    <row r="274" spans="2:25" ht="15">
      <c r="B274" s="40">
        <v>0.3583</v>
      </c>
      <c r="D274" s="1">
        <v>9.1</v>
      </c>
      <c r="F274" s="31">
        <v>0.8125</v>
      </c>
      <c r="G274" s="32" t="s">
        <v>758</v>
      </c>
      <c r="I274" s="31">
        <v>0.046900000000000004</v>
      </c>
      <c r="J274" s="32" t="s">
        <v>68</v>
      </c>
      <c r="V274" t="str">
        <f t="shared" si="4"/>
        <v>Foot-Candle  &lt;&lt;&lt;&gt;&gt;&gt; Lumen/Square Meter </v>
      </c>
      <c r="W274" t="s">
        <v>297</v>
      </c>
      <c r="X274" t="s">
        <v>299</v>
      </c>
      <c r="Y274">
        <v>10.764</v>
      </c>
    </row>
    <row r="275" spans="1:25" ht="15">
      <c r="A275" s="24" t="s">
        <v>766</v>
      </c>
      <c r="B275" s="40">
        <v>0.3594</v>
      </c>
      <c r="F275" s="31">
        <v>0.8281</v>
      </c>
      <c r="G275" s="32" t="s">
        <v>763</v>
      </c>
      <c r="I275" s="31">
        <v>0.0465</v>
      </c>
      <c r="J275" s="32">
        <v>56</v>
      </c>
      <c r="V275" t="str">
        <f t="shared" si="4"/>
        <v>Foot-pounds  &lt;&lt;&lt;&gt;&gt;&gt; BTU </v>
      </c>
      <c r="W275" t="s">
        <v>300</v>
      </c>
      <c r="X275" t="s">
        <v>849</v>
      </c>
      <c r="Y275">
        <v>0.001286</v>
      </c>
    </row>
    <row r="276" spans="2:25" ht="15">
      <c r="B276" s="40">
        <v>0.3622</v>
      </c>
      <c r="D276" s="1">
        <v>9.2</v>
      </c>
      <c r="F276" s="31">
        <v>0.8438</v>
      </c>
      <c r="G276" s="32" t="s">
        <v>765</v>
      </c>
      <c r="I276" s="31">
        <v>0.043000000000000003</v>
      </c>
      <c r="J276" s="32">
        <v>57</v>
      </c>
      <c r="V276" t="str">
        <f t="shared" si="4"/>
        <v>Foot-pounds  &lt;&lt;&lt;&gt;&gt;&gt; Ergs </v>
      </c>
      <c r="W276" t="s">
        <v>300</v>
      </c>
      <c r="X276" t="s">
        <v>850</v>
      </c>
      <c r="Y276">
        <v>13600000</v>
      </c>
    </row>
    <row r="277" spans="2:25" ht="15">
      <c r="B277" s="40">
        <v>0.3642</v>
      </c>
      <c r="D277" s="1">
        <v>9.25</v>
      </c>
      <c r="F277" s="31">
        <v>0.8594</v>
      </c>
      <c r="G277" s="32" t="s">
        <v>768</v>
      </c>
      <c r="I277" s="31">
        <v>0.042</v>
      </c>
      <c r="J277" s="32">
        <v>58</v>
      </c>
      <c r="V277" t="str">
        <f t="shared" si="4"/>
        <v>Foot-pounds  &lt;&lt;&lt;&gt;&gt;&gt; Gram-Calories </v>
      </c>
      <c r="W277" t="s">
        <v>300</v>
      </c>
      <c r="X277" t="s">
        <v>852</v>
      </c>
      <c r="Y277">
        <v>0.3238</v>
      </c>
    </row>
    <row r="278" spans="2:25" ht="15">
      <c r="B278" s="40">
        <v>0.3661</v>
      </c>
      <c r="D278" s="1">
        <v>9.3</v>
      </c>
      <c r="F278" s="31">
        <v>0.875</v>
      </c>
      <c r="G278" s="32" t="s">
        <v>770</v>
      </c>
      <c r="I278" s="31">
        <v>0.041</v>
      </c>
      <c r="J278" s="32">
        <v>59</v>
      </c>
      <c r="V278" t="str">
        <f t="shared" si="4"/>
        <v>Foot-pounds  &lt;&lt;&lt;&gt;&gt;&gt; hp-Hours </v>
      </c>
      <c r="W278" t="s">
        <v>300</v>
      </c>
      <c r="X278" t="s">
        <v>301</v>
      </c>
      <c r="Y278">
        <v>5.05E-07</v>
      </c>
    </row>
    <row r="279" spans="2:25" ht="15">
      <c r="B279" s="40">
        <v>0.368</v>
      </c>
      <c r="C279" s="41" t="s">
        <v>771</v>
      </c>
      <c r="F279" s="31">
        <v>0.8906</v>
      </c>
      <c r="G279" s="32" t="s">
        <v>773</v>
      </c>
      <c r="I279" s="31">
        <v>0.04</v>
      </c>
      <c r="J279" s="32">
        <v>60</v>
      </c>
      <c r="V279" t="str">
        <f t="shared" si="4"/>
        <v>Foot-pounds  &lt;&lt;&lt;&gt;&gt;&gt; Joules </v>
      </c>
      <c r="W279" t="s">
        <v>300</v>
      </c>
      <c r="X279" t="s">
        <v>854</v>
      </c>
      <c r="Y279">
        <v>1.356</v>
      </c>
    </row>
    <row r="280" spans="2:25" ht="15">
      <c r="B280" s="40">
        <v>0.3701</v>
      </c>
      <c r="D280" s="1">
        <v>9.4</v>
      </c>
      <c r="F280" s="31">
        <v>0.9062</v>
      </c>
      <c r="G280" s="32" t="s">
        <v>57</v>
      </c>
      <c r="I280" s="31">
        <v>0.039</v>
      </c>
      <c r="J280" s="32">
        <v>61</v>
      </c>
      <c r="V280" t="str">
        <f t="shared" si="4"/>
        <v>Foot-pounds  &lt;&lt;&lt;&gt;&gt;&gt; Kilogram-Calories </v>
      </c>
      <c r="W280" t="s">
        <v>300</v>
      </c>
      <c r="X280" t="s">
        <v>855</v>
      </c>
      <c r="Y280">
        <v>0.000324</v>
      </c>
    </row>
    <row r="281" spans="2:25" ht="15">
      <c r="B281" s="40">
        <v>0.374</v>
      </c>
      <c r="D281" s="1">
        <v>9.5</v>
      </c>
      <c r="F281" s="31">
        <v>0.9219</v>
      </c>
      <c r="G281" s="32" t="s">
        <v>60</v>
      </c>
      <c r="I281" s="31">
        <v>0.038</v>
      </c>
      <c r="J281" s="32">
        <v>62</v>
      </c>
      <c r="V281" t="str">
        <f t="shared" si="4"/>
        <v>Foot-pounds  &lt;&lt;&lt;&gt;&gt;&gt; Kilowatt-Hours </v>
      </c>
      <c r="W281" t="s">
        <v>300</v>
      </c>
      <c r="X281" t="s">
        <v>857</v>
      </c>
      <c r="Y281">
        <v>3.77E-07</v>
      </c>
    </row>
    <row r="282" spans="1:25" ht="15">
      <c r="A282" s="24" t="s">
        <v>56</v>
      </c>
      <c r="B282" s="40">
        <v>0.375</v>
      </c>
      <c r="F282" s="31">
        <v>0.9375</v>
      </c>
      <c r="G282" s="32" t="s">
        <v>62</v>
      </c>
      <c r="I282" s="31">
        <v>0.037</v>
      </c>
      <c r="J282" s="32">
        <v>63</v>
      </c>
      <c r="V282" t="str">
        <f t="shared" si="4"/>
        <v>Foot-pounds/Minute  &lt;&lt;&lt;&gt;&gt;&gt; BTU/Minute </v>
      </c>
      <c r="W282" t="s">
        <v>302</v>
      </c>
      <c r="X282" t="s">
        <v>141</v>
      </c>
      <c r="Y282">
        <v>0.001286</v>
      </c>
    </row>
    <row r="283" spans="2:25" ht="15">
      <c r="B283" s="40">
        <v>0.377</v>
      </c>
      <c r="C283" s="41" t="s">
        <v>59</v>
      </c>
      <c r="F283" s="31">
        <v>0.9531</v>
      </c>
      <c r="G283" s="32" t="s">
        <v>64</v>
      </c>
      <c r="I283" s="31">
        <v>0.036</v>
      </c>
      <c r="J283" s="32">
        <v>64</v>
      </c>
      <c r="V283" t="str">
        <f t="shared" si="4"/>
        <v>Foot-pounds/Minute  &lt;&lt;&lt;&gt;&gt;&gt; Foot-pounds/Second </v>
      </c>
      <c r="W283" t="s">
        <v>302</v>
      </c>
      <c r="X283" t="s">
        <v>138</v>
      </c>
      <c r="Y283">
        <v>0.01667</v>
      </c>
    </row>
    <row r="284" spans="2:25" ht="15">
      <c r="B284" s="40">
        <v>0.378</v>
      </c>
      <c r="D284" s="1">
        <v>9.6</v>
      </c>
      <c r="F284" s="31">
        <v>0.9688</v>
      </c>
      <c r="G284" s="32" t="s">
        <v>67</v>
      </c>
      <c r="I284" s="31">
        <v>0.035</v>
      </c>
      <c r="J284" s="32">
        <v>65</v>
      </c>
      <c r="V284" t="str">
        <f t="shared" si="4"/>
        <v>Foot-pounds/Minute  &lt;&lt;&lt;&gt;&gt;&gt; HorsePower </v>
      </c>
      <c r="W284" t="s">
        <v>302</v>
      </c>
      <c r="X284" t="s">
        <v>143</v>
      </c>
      <c r="Y284">
        <v>3.03E-05</v>
      </c>
    </row>
    <row r="285" spans="2:25" ht="15">
      <c r="B285" s="40">
        <v>0.3819</v>
      </c>
      <c r="D285" s="1">
        <v>9.7</v>
      </c>
      <c r="F285" s="31">
        <v>0.9844</v>
      </c>
      <c r="G285" s="32" t="s">
        <v>72</v>
      </c>
      <c r="I285" s="31">
        <v>0.033</v>
      </c>
      <c r="J285" s="32">
        <v>66</v>
      </c>
      <c r="V285" t="str">
        <f t="shared" si="4"/>
        <v>Foot-pounds/Minute  &lt;&lt;&lt;&gt;&gt;&gt; Kilowatts </v>
      </c>
      <c r="W285" t="s">
        <v>302</v>
      </c>
      <c r="X285" t="s">
        <v>144</v>
      </c>
      <c r="Y285">
        <v>2.26E-05</v>
      </c>
    </row>
    <row r="286" spans="2:25" ht="15">
      <c r="B286" s="40">
        <v>0.3839</v>
      </c>
      <c r="D286" s="1">
        <v>9.75</v>
      </c>
      <c r="F286" s="31">
        <v>1</v>
      </c>
      <c r="G286" s="32" t="s">
        <v>74</v>
      </c>
      <c r="I286" s="31">
        <v>0.032</v>
      </c>
      <c r="J286" s="32">
        <v>67</v>
      </c>
      <c r="V286" t="str">
        <f t="shared" si="4"/>
        <v>Foot-pounds/Second  &lt;&lt;&lt;&gt;&gt;&gt; BTU/Hour </v>
      </c>
      <c r="W286" t="s">
        <v>138</v>
      </c>
      <c r="X286" t="s">
        <v>858</v>
      </c>
      <c r="Y286">
        <v>4.6263</v>
      </c>
    </row>
    <row r="287" spans="2:25" ht="15">
      <c r="B287" s="40">
        <v>0.3858</v>
      </c>
      <c r="D287" s="1">
        <v>9.8</v>
      </c>
      <c r="F287" s="31">
        <v>1.0156</v>
      </c>
      <c r="G287" s="32" t="s">
        <v>77</v>
      </c>
      <c r="I287" s="31">
        <v>0.0312</v>
      </c>
      <c r="J287" s="32" t="s">
        <v>776</v>
      </c>
      <c r="V287" t="str">
        <f t="shared" si="4"/>
        <v>Foot-pounds/Second  &lt;&lt;&lt;&gt;&gt;&gt; BTU/Minute </v>
      </c>
      <c r="W287" t="s">
        <v>138</v>
      </c>
      <c r="X287" t="s">
        <v>141</v>
      </c>
      <c r="Y287">
        <v>0.07717</v>
      </c>
    </row>
    <row r="288" spans="2:25" ht="15">
      <c r="B288" s="40">
        <v>0.386</v>
      </c>
      <c r="C288" s="41" t="s">
        <v>66</v>
      </c>
      <c r="F288" s="31">
        <v>1.0312</v>
      </c>
      <c r="G288" s="32" t="s">
        <v>79</v>
      </c>
      <c r="I288" s="31">
        <v>0.031</v>
      </c>
      <c r="J288" s="32">
        <v>68</v>
      </c>
      <c r="V288" t="str">
        <f t="shared" si="4"/>
        <v>Foot-pounds/Second  &lt;&lt;&lt;&gt;&gt;&gt; HorsePower </v>
      </c>
      <c r="W288" t="s">
        <v>138</v>
      </c>
      <c r="X288" t="s">
        <v>143</v>
      </c>
      <c r="Y288">
        <v>0.000818</v>
      </c>
    </row>
    <row r="289" spans="2:25" ht="15">
      <c r="B289" s="40">
        <v>0.3898</v>
      </c>
      <c r="D289" s="1">
        <v>9.9</v>
      </c>
      <c r="F289" s="31">
        <v>1.0469</v>
      </c>
      <c r="G289" s="32" t="s">
        <v>82</v>
      </c>
      <c r="I289" s="31">
        <v>0.0292</v>
      </c>
      <c r="J289" s="32">
        <v>69</v>
      </c>
      <c r="V289" t="str">
        <f t="shared" si="4"/>
        <v>Foot-pounds/Second  &lt;&lt;&lt;&gt;&gt;&gt; Kilowatts </v>
      </c>
      <c r="W289" t="s">
        <v>138</v>
      </c>
      <c r="X289" t="s">
        <v>144</v>
      </c>
      <c r="Y289">
        <v>0.001356</v>
      </c>
    </row>
    <row r="290" spans="1:25" ht="15">
      <c r="A290" s="24" t="s">
        <v>69</v>
      </c>
      <c r="B290" s="40">
        <v>0.3906</v>
      </c>
      <c r="F290" s="31">
        <v>1.0625</v>
      </c>
      <c r="G290" s="32" t="s">
        <v>84</v>
      </c>
      <c r="I290" s="31">
        <v>0.028</v>
      </c>
      <c r="J290" s="32">
        <v>70</v>
      </c>
      <c r="V290" t="str">
        <f t="shared" si="4"/>
        <v>Furlongs &lt;&lt;&lt;&gt;&gt;&gt; Feet</v>
      </c>
      <c r="W290" t="s">
        <v>303</v>
      </c>
      <c r="X290" t="s">
        <v>10</v>
      </c>
      <c r="Y290">
        <v>660</v>
      </c>
    </row>
    <row r="291" spans="2:25" ht="15">
      <c r="B291" s="40">
        <v>0.3937</v>
      </c>
      <c r="D291" s="1">
        <v>10</v>
      </c>
      <c r="F291" s="31">
        <v>1.0781</v>
      </c>
      <c r="G291" s="32" t="s">
        <v>87</v>
      </c>
      <c r="I291" s="31">
        <v>0.026</v>
      </c>
      <c r="J291" s="32">
        <v>71</v>
      </c>
      <c r="V291" t="str">
        <f t="shared" si="4"/>
        <v>Furlongs &lt;&lt;&lt;&gt;&gt;&gt; Miles</v>
      </c>
      <c r="W291" t="s">
        <v>303</v>
      </c>
      <c r="X291" t="s">
        <v>16</v>
      </c>
      <c r="Y291">
        <v>0.125</v>
      </c>
    </row>
    <row r="292" spans="2:25" ht="15">
      <c r="B292" s="40">
        <v>0.397</v>
      </c>
      <c r="C292" s="41" t="s">
        <v>48</v>
      </c>
      <c r="F292" s="31">
        <v>1.0938</v>
      </c>
      <c r="G292" s="32" t="s">
        <v>92</v>
      </c>
      <c r="I292" s="31">
        <v>0.025</v>
      </c>
      <c r="J292" s="32">
        <v>72</v>
      </c>
      <c r="V292" t="str">
        <f t="shared" si="4"/>
        <v>Furlongs &lt;&lt;&lt;&gt;&gt;&gt; Rods</v>
      </c>
      <c r="W292" t="s">
        <v>303</v>
      </c>
      <c r="X292" t="s">
        <v>304</v>
      </c>
      <c r="Y292">
        <v>40</v>
      </c>
    </row>
    <row r="293" spans="2:25" ht="15">
      <c r="B293" s="40">
        <v>0.404</v>
      </c>
      <c r="C293" s="41" t="s">
        <v>44</v>
      </c>
      <c r="F293" s="31">
        <v>1.1094</v>
      </c>
      <c r="G293" s="32" t="s">
        <v>95</v>
      </c>
      <c r="I293" s="31">
        <v>0.024</v>
      </c>
      <c r="J293" s="32">
        <v>73</v>
      </c>
      <c r="V293" t="str">
        <f t="shared" si="4"/>
        <v>Gallon (U.K. liquid) &lt;&lt;&lt;&gt;&gt;&gt; Cubic Meters </v>
      </c>
      <c r="W293" t="s">
        <v>236</v>
      </c>
      <c r="X293" t="s">
        <v>149</v>
      </c>
      <c r="Y293">
        <v>0.004546092</v>
      </c>
    </row>
    <row r="294" spans="1:25" ht="15">
      <c r="A294" s="24" t="s">
        <v>76</v>
      </c>
      <c r="B294" s="40">
        <v>0.4062</v>
      </c>
      <c r="F294" s="31">
        <v>1.125</v>
      </c>
      <c r="G294" s="32" t="s">
        <v>98</v>
      </c>
      <c r="I294" s="31">
        <v>0.0225</v>
      </c>
      <c r="J294" s="32">
        <v>74</v>
      </c>
      <c r="V294" t="str">
        <f t="shared" si="4"/>
        <v>Gallon (U.K. liquid) &lt;&lt;&lt;&gt;&gt;&gt; Liters </v>
      </c>
      <c r="W294" t="s">
        <v>236</v>
      </c>
      <c r="X294" t="s">
        <v>150</v>
      </c>
      <c r="Y294">
        <v>4.546092</v>
      </c>
    </row>
    <row r="295" spans="2:25" ht="15">
      <c r="B295" s="40">
        <v>0.41300000000000003</v>
      </c>
      <c r="C295" s="41" t="s">
        <v>45</v>
      </c>
      <c r="F295" s="31">
        <v>1.1406</v>
      </c>
      <c r="G295" s="32" t="s">
        <v>101</v>
      </c>
      <c r="I295" s="31">
        <v>0.021</v>
      </c>
      <c r="J295" s="32">
        <v>75</v>
      </c>
      <c r="V295" t="str">
        <f t="shared" si="4"/>
        <v>Gallon (U.S. liquid) &lt;&lt;&lt;&gt;&gt;&gt; Cubic Meters </v>
      </c>
      <c r="W295" t="s">
        <v>305</v>
      </c>
      <c r="X295" t="s">
        <v>149</v>
      </c>
      <c r="Y295">
        <v>0.003785412</v>
      </c>
    </row>
    <row r="296" spans="2:25" ht="15">
      <c r="B296" s="40">
        <v>0.4134</v>
      </c>
      <c r="D296" s="1">
        <v>10.5</v>
      </c>
      <c r="F296" s="31">
        <v>1.1562</v>
      </c>
      <c r="G296" s="32" t="s">
        <v>103</v>
      </c>
      <c r="I296" s="31">
        <v>0.02</v>
      </c>
      <c r="J296" s="32">
        <v>76</v>
      </c>
      <c r="V296" t="str">
        <f t="shared" si="4"/>
        <v>Gallon (U.S. liquid) &lt;&lt;&lt;&gt;&gt;&gt; Liters </v>
      </c>
      <c r="W296" t="s">
        <v>305</v>
      </c>
      <c r="X296" t="s">
        <v>150</v>
      </c>
      <c r="Y296">
        <v>3.785412</v>
      </c>
    </row>
    <row r="297" spans="1:25" ht="15">
      <c r="A297" s="24" t="s">
        <v>80</v>
      </c>
      <c r="B297" s="40">
        <v>0.4219</v>
      </c>
      <c r="F297" s="31">
        <v>1.1719</v>
      </c>
      <c r="G297" s="32" t="s">
        <v>106</v>
      </c>
      <c r="I297" s="31">
        <v>0.018</v>
      </c>
      <c r="J297" s="32">
        <v>77</v>
      </c>
      <c r="V297" t="str">
        <f t="shared" si="4"/>
        <v>Gallons (liq. British imp.)  &lt;&lt;&lt;&gt;&gt;&gt; Gallons (US liq.) </v>
      </c>
      <c r="W297" t="s">
        <v>306</v>
      </c>
      <c r="X297" t="s">
        <v>218</v>
      </c>
      <c r="Y297">
        <v>1.20095</v>
      </c>
    </row>
    <row r="298" spans="2:25" ht="15">
      <c r="B298" s="40">
        <v>0.4331</v>
      </c>
      <c r="D298" s="1">
        <v>11</v>
      </c>
      <c r="F298" s="31">
        <v>1.1875</v>
      </c>
      <c r="G298" s="32" t="s">
        <v>110</v>
      </c>
      <c r="I298" s="31">
        <v>0.016</v>
      </c>
      <c r="J298" s="32">
        <v>78</v>
      </c>
      <c r="V298" t="str">
        <f t="shared" si="4"/>
        <v>Gallons (U.K. liquid) per Minute &lt;&lt;&lt;&gt;&gt;&gt; Cubic Meters per Minute</v>
      </c>
      <c r="W298" t="s">
        <v>238</v>
      </c>
      <c r="X298" t="s">
        <v>237</v>
      </c>
      <c r="Y298">
        <v>0.004546092</v>
      </c>
    </row>
    <row r="299" spans="1:25" ht="15">
      <c r="A299" s="24" t="s">
        <v>83</v>
      </c>
      <c r="B299" s="40">
        <v>0.4375</v>
      </c>
      <c r="F299" s="31">
        <v>1.2031</v>
      </c>
      <c r="G299" s="32" t="s">
        <v>114</v>
      </c>
      <c r="I299" s="31">
        <v>0.0156</v>
      </c>
      <c r="J299" s="32" t="s">
        <v>775</v>
      </c>
      <c r="V299" t="str">
        <f t="shared" si="4"/>
        <v>Gallons (U.K. liquid) per Minute &lt;&lt;&lt;&gt;&gt;&gt; Cubic Meters per Second</v>
      </c>
      <c r="W299" t="s">
        <v>238</v>
      </c>
      <c r="X299" t="s">
        <v>222</v>
      </c>
      <c r="Y299">
        <v>7.57682E-05</v>
      </c>
    </row>
    <row r="300" spans="2:25" ht="15">
      <c r="B300" s="40">
        <v>0.4528</v>
      </c>
      <c r="D300" s="1">
        <v>11.5</v>
      </c>
      <c r="F300" s="31">
        <v>1.2188</v>
      </c>
      <c r="G300" s="32" t="s">
        <v>116</v>
      </c>
      <c r="I300" s="31">
        <v>0.0145</v>
      </c>
      <c r="J300" s="32">
        <v>79</v>
      </c>
      <c r="V300" t="str">
        <f t="shared" si="4"/>
        <v>Gallons (U.S. liquid) per Minute &lt;&lt;&lt;&gt;&gt;&gt; Cubic Meters per Minute</v>
      </c>
      <c r="W300" t="s">
        <v>239</v>
      </c>
      <c r="X300" t="s">
        <v>237</v>
      </c>
      <c r="Y300">
        <v>0.003785412</v>
      </c>
    </row>
    <row r="301" spans="1:25" ht="15">
      <c r="A301" s="24" t="s">
        <v>86</v>
      </c>
      <c r="B301" s="40">
        <v>0.4531</v>
      </c>
      <c r="F301" s="31">
        <v>1.2344</v>
      </c>
      <c r="G301" s="32" t="s">
        <v>119</v>
      </c>
      <c r="I301" s="31">
        <v>0.0135</v>
      </c>
      <c r="J301" s="32">
        <v>80</v>
      </c>
      <c r="V301" t="str">
        <f t="shared" si="4"/>
        <v>Gallons (U.S. liquid) per Minute &lt;&lt;&lt;&gt;&gt;&gt; Cubic Meters per Second</v>
      </c>
      <c r="W301" t="s">
        <v>239</v>
      </c>
      <c r="X301" t="s">
        <v>222</v>
      </c>
      <c r="Y301">
        <v>6.30902E-05</v>
      </c>
    </row>
    <row r="302" spans="1:25" ht="15">
      <c r="A302" s="24" t="s">
        <v>89</v>
      </c>
      <c r="B302" s="40">
        <v>0.4688</v>
      </c>
      <c r="F302" s="31">
        <v>1.25</v>
      </c>
      <c r="G302" s="32" t="s">
        <v>121</v>
      </c>
      <c r="I302" s="31">
        <v>0.013</v>
      </c>
      <c r="J302" s="32">
        <v>81</v>
      </c>
      <c r="V302" t="str">
        <f t="shared" si="4"/>
        <v>Gallons (U.S. liquid) per Minute &lt;&lt;&lt;&gt;&gt;&gt; Liters per Minute</v>
      </c>
      <c r="W302" t="s">
        <v>239</v>
      </c>
      <c r="X302" t="s">
        <v>223</v>
      </c>
      <c r="Y302">
        <v>3.785412</v>
      </c>
    </row>
    <row r="303" spans="2:25" ht="15">
      <c r="B303" s="40">
        <v>0.4724</v>
      </c>
      <c r="D303" s="1">
        <v>12</v>
      </c>
      <c r="F303" s="31">
        <v>1.2656</v>
      </c>
      <c r="G303" s="32" t="s">
        <v>124</v>
      </c>
      <c r="I303" s="31">
        <v>0.0125</v>
      </c>
      <c r="J303" s="32">
        <v>82</v>
      </c>
      <c r="V303" t="str">
        <f t="shared" si="4"/>
        <v>Gallons (U.S. liquid) per Minute &lt;&lt;&lt;&gt;&gt;&gt; Liters per Second</v>
      </c>
      <c r="W303" t="s">
        <v>239</v>
      </c>
      <c r="X303" t="s">
        <v>307</v>
      </c>
      <c r="Y303">
        <v>0.0630902</v>
      </c>
    </row>
    <row r="304" spans="1:25" ht="15">
      <c r="A304" s="24" t="s">
        <v>93</v>
      </c>
      <c r="B304" s="40">
        <v>0.4844</v>
      </c>
      <c r="F304" s="31">
        <v>1.2812</v>
      </c>
      <c r="G304" s="32" t="s">
        <v>128</v>
      </c>
      <c r="I304" s="31">
        <v>0.012</v>
      </c>
      <c r="J304" s="32">
        <v>83</v>
      </c>
      <c r="V304" t="str">
        <f t="shared" si="4"/>
        <v>Gallons (US)  &lt;&lt;&lt;&gt;&gt;&gt; Gallons (imp.) </v>
      </c>
      <c r="W304" t="s">
        <v>308</v>
      </c>
      <c r="X304" t="s">
        <v>309</v>
      </c>
      <c r="Y304">
        <v>0.83267</v>
      </c>
    </row>
    <row r="305" spans="2:25" ht="15">
      <c r="B305" s="40">
        <v>0.4921</v>
      </c>
      <c r="D305" s="1">
        <v>12.5</v>
      </c>
      <c r="F305" s="31">
        <v>1.2969</v>
      </c>
      <c r="G305" s="32" t="s">
        <v>130</v>
      </c>
      <c r="I305" s="31">
        <v>0.0115</v>
      </c>
      <c r="J305" s="32">
        <v>84</v>
      </c>
      <c r="V305" t="str">
        <f t="shared" si="4"/>
        <v>Gallons/Minute  &lt;&lt;&lt;&gt;&gt;&gt; Cubic Feet/Hour </v>
      </c>
      <c r="W305" t="s">
        <v>230</v>
      </c>
      <c r="X305" t="s">
        <v>310</v>
      </c>
      <c r="Y305">
        <v>8.0208</v>
      </c>
    </row>
    <row r="306" spans="1:25" ht="15">
      <c r="A306" s="24" t="s">
        <v>96</v>
      </c>
      <c r="B306" s="40">
        <v>0.5</v>
      </c>
      <c r="F306" s="31">
        <v>1.3125</v>
      </c>
      <c r="G306" s="32" t="s">
        <v>133</v>
      </c>
      <c r="I306" s="31">
        <v>0.011</v>
      </c>
      <c r="J306" s="32">
        <v>85</v>
      </c>
      <c r="V306" t="str">
        <f t="shared" si="4"/>
        <v>Gallons/Minute  &lt;&lt;&lt;&gt;&gt;&gt; Cubic Feet/Second </v>
      </c>
      <c r="W306" t="s">
        <v>230</v>
      </c>
      <c r="X306" t="s">
        <v>229</v>
      </c>
      <c r="Y306">
        <v>0.002228</v>
      </c>
    </row>
    <row r="307" spans="2:25" ht="15">
      <c r="B307" s="40">
        <v>0.5118</v>
      </c>
      <c r="D307" s="1">
        <v>13</v>
      </c>
      <c r="F307" s="31">
        <v>1.3281</v>
      </c>
      <c r="G307" s="32" t="s">
        <v>135</v>
      </c>
      <c r="I307" s="31">
        <v>0.0105</v>
      </c>
      <c r="J307" s="32">
        <v>86</v>
      </c>
      <c r="V307" t="str">
        <f t="shared" si="4"/>
        <v>Gallons/Minute  &lt;&lt;&lt;&gt;&gt;&gt; Liters/Second </v>
      </c>
      <c r="W307" t="s">
        <v>230</v>
      </c>
      <c r="X307" t="s">
        <v>227</v>
      </c>
      <c r="Y307">
        <v>0.6308</v>
      </c>
    </row>
    <row r="308" spans="1:25" ht="15">
      <c r="A308" s="24" t="s">
        <v>100</v>
      </c>
      <c r="B308" s="40">
        <v>0.5156</v>
      </c>
      <c r="F308" s="31">
        <v>1.3438</v>
      </c>
      <c r="G308" s="32" t="s">
        <v>742</v>
      </c>
      <c r="I308" s="31">
        <v>0.01</v>
      </c>
      <c r="J308" s="32">
        <v>87</v>
      </c>
      <c r="V308" t="str">
        <f t="shared" si="4"/>
        <v>Gilberts  &lt;&lt;&lt;&gt;&gt;&gt; Ampere-turns </v>
      </c>
      <c r="W308" t="s">
        <v>822</v>
      </c>
      <c r="X308" t="s">
        <v>821</v>
      </c>
      <c r="Y308">
        <v>0.7958</v>
      </c>
    </row>
    <row r="309" spans="1:25" ht="15">
      <c r="A309" s="24" t="s">
        <v>102</v>
      </c>
      <c r="B309" s="40">
        <v>0.5312</v>
      </c>
      <c r="F309" s="31">
        <v>1.3594</v>
      </c>
      <c r="G309" s="32" t="s">
        <v>746</v>
      </c>
      <c r="I309" s="31">
        <v>0.0095</v>
      </c>
      <c r="J309" s="32">
        <v>88</v>
      </c>
      <c r="V309" t="str">
        <f t="shared" si="4"/>
        <v>Gilberts/Centimeters  &lt;&lt;&lt;&gt;&gt;&gt; amp-turns/Centimeters </v>
      </c>
      <c r="W309" t="s">
        <v>311</v>
      </c>
      <c r="X309" t="s">
        <v>312</v>
      </c>
      <c r="Y309">
        <v>0.7958</v>
      </c>
    </row>
    <row r="310" spans="2:25" ht="15">
      <c r="B310" s="40">
        <v>0.5315</v>
      </c>
      <c r="D310" s="1">
        <v>13.5</v>
      </c>
      <c r="F310" s="31">
        <v>1.375</v>
      </c>
      <c r="G310" s="32" t="s">
        <v>748</v>
      </c>
      <c r="I310" s="31">
        <v>0.0091</v>
      </c>
      <c r="J310" s="32">
        <v>89</v>
      </c>
      <c r="V310" t="str">
        <f t="shared" si="4"/>
        <v>Gilberts/Centimeters  &lt;&lt;&lt;&gt;&gt;&gt; amp-turns/in </v>
      </c>
      <c r="W310" t="s">
        <v>311</v>
      </c>
      <c r="X310" t="s">
        <v>313</v>
      </c>
      <c r="Y310">
        <v>2.021</v>
      </c>
    </row>
    <row r="311" spans="1:25" ht="15">
      <c r="A311" s="24" t="s">
        <v>104</v>
      </c>
      <c r="B311" s="40">
        <v>0.5469</v>
      </c>
      <c r="F311" s="31">
        <v>1.3906</v>
      </c>
      <c r="G311" s="32" t="s">
        <v>751</v>
      </c>
      <c r="I311" s="31">
        <v>0.0087</v>
      </c>
      <c r="J311" s="32">
        <v>90</v>
      </c>
      <c r="V311" t="str">
        <f t="shared" si="4"/>
        <v>Gilberts/Centimeters  &lt;&lt;&lt;&gt;&gt;&gt; amp-turns/Meter </v>
      </c>
      <c r="W311" t="s">
        <v>311</v>
      </c>
      <c r="X311" t="s">
        <v>314</v>
      </c>
      <c r="Y311">
        <v>79.581</v>
      </c>
    </row>
    <row r="312" spans="2:25" ht="15">
      <c r="B312" s="40">
        <v>0.5512</v>
      </c>
      <c r="D312" s="1">
        <v>14</v>
      </c>
      <c r="F312" s="31">
        <v>1.4062</v>
      </c>
      <c r="G312" s="32" t="s">
        <v>754</v>
      </c>
      <c r="I312" s="31">
        <v>0.0083</v>
      </c>
      <c r="J312" s="32">
        <v>91</v>
      </c>
      <c r="V312" t="str">
        <f t="shared" si="4"/>
        <v>Gills  &lt;&lt;&lt;&gt;&gt;&gt; Liters </v>
      </c>
      <c r="W312" t="s">
        <v>315</v>
      </c>
      <c r="X312" t="s">
        <v>150</v>
      </c>
      <c r="Y312">
        <v>0.1183</v>
      </c>
    </row>
    <row r="313" spans="1:25" ht="15">
      <c r="A313" s="24" t="s">
        <v>107</v>
      </c>
      <c r="B313" s="40">
        <v>0.5625</v>
      </c>
      <c r="F313" s="31">
        <v>1.4219</v>
      </c>
      <c r="G313" s="32" t="s">
        <v>757</v>
      </c>
      <c r="I313" s="31">
        <v>0.0079</v>
      </c>
      <c r="J313" s="32">
        <v>92</v>
      </c>
      <c r="V313" t="str">
        <f t="shared" si="4"/>
        <v>Gills  &lt;&lt;&lt;&gt;&gt;&gt; Pints (liq.) </v>
      </c>
      <c r="W313" t="s">
        <v>315</v>
      </c>
      <c r="X313" t="s">
        <v>316</v>
      </c>
      <c r="Y313">
        <v>0.25</v>
      </c>
    </row>
    <row r="314" spans="2:25" ht="15">
      <c r="B314" s="40">
        <v>0.5709</v>
      </c>
      <c r="D314" s="1">
        <v>14.5</v>
      </c>
      <c r="F314" s="31">
        <v>1.4375</v>
      </c>
      <c r="G314" s="32" t="s">
        <v>759</v>
      </c>
      <c r="I314" s="31">
        <v>0.0075</v>
      </c>
      <c r="J314" s="32">
        <v>93</v>
      </c>
      <c r="V314" t="str">
        <f t="shared" si="4"/>
        <v>Gills (British)  &lt;&lt;&lt;&gt;&gt;&gt; Cubic cm </v>
      </c>
      <c r="W314" t="s">
        <v>317</v>
      </c>
      <c r="X314" t="s">
        <v>318</v>
      </c>
      <c r="Y314">
        <v>142.07</v>
      </c>
    </row>
    <row r="315" spans="1:25" ht="15">
      <c r="A315" s="24" t="s">
        <v>111</v>
      </c>
      <c r="B315" s="40">
        <v>0.5781</v>
      </c>
      <c r="F315" s="31">
        <v>1.4531</v>
      </c>
      <c r="G315" s="32" t="s">
        <v>764</v>
      </c>
      <c r="I315" s="31">
        <v>0.0071</v>
      </c>
      <c r="J315" s="32">
        <v>94</v>
      </c>
      <c r="V315" t="str">
        <f t="shared" si="4"/>
        <v>Grains (1/7000 lb. avoirdupois) &lt;&lt;&lt;&gt;&gt;&gt; Grams</v>
      </c>
      <c r="W315" t="s">
        <v>319</v>
      </c>
      <c r="X315" t="s">
        <v>26</v>
      </c>
      <c r="Y315">
        <v>0.06479891</v>
      </c>
    </row>
    <row r="316" spans="2:25" ht="15">
      <c r="B316" s="40">
        <v>0.5906</v>
      </c>
      <c r="D316" s="1">
        <v>15</v>
      </c>
      <c r="F316" s="31">
        <v>1.4688</v>
      </c>
      <c r="G316" s="32" t="s">
        <v>767</v>
      </c>
      <c r="I316" s="31">
        <v>0.0067</v>
      </c>
      <c r="J316" s="32">
        <v>95</v>
      </c>
      <c r="V316" t="str">
        <f t="shared" si="4"/>
        <v>Grains (troy)  &lt;&lt;&lt;&gt;&gt;&gt; Grains (avoirdupois) </v>
      </c>
      <c r="W316" t="s">
        <v>320</v>
      </c>
      <c r="X316" t="s">
        <v>321</v>
      </c>
      <c r="Y316">
        <v>1</v>
      </c>
    </row>
    <row r="317" spans="1:25" ht="15">
      <c r="A317" s="24" t="s">
        <v>115</v>
      </c>
      <c r="B317" s="40">
        <v>0.5938</v>
      </c>
      <c r="F317" s="31">
        <v>1.4844</v>
      </c>
      <c r="G317" s="32" t="s">
        <v>769</v>
      </c>
      <c r="I317" s="31">
        <v>0.0063</v>
      </c>
      <c r="J317" s="32">
        <v>96</v>
      </c>
      <c r="V317" t="str">
        <f t="shared" si="4"/>
        <v>Grains (troy)  &lt;&lt;&lt;&gt;&gt;&gt; Grams </v>
      </c>
      <c r="W317" t="s">
        <v>320</v>
      </c>
      <c r="X317" t="s">
        <v>165</v>
      </c>
      <c r="Y317">
        <v>0.0648</v>
      </c>
    </row>
    <row r="318" spans="1:25" ht="15">
      <c r="A318" s="24" t="s">
        <v>118</v>
      </c>
      <c r="B318" s="40">
        <v>0.6094</v>
      </c>
      <c r="F318" s="31">
        <v>1.5</v>
      </c>
      <c r="G318" s="32" t="s">
        <v>772</v>
      </c>
      <c r="I318" s="31">
        <v>0.0059</v>
      </c>
      <c r="J318" s="32">
        <v>97</v>
      </c>
      <c r="V318" t="str">
        <f t="shared" si="4"/>
        <v>Grains (troy)  &lt;&lt;&lt;&gt;&gt;&gt; Ounces (avoirdupois) </v>
      </c>
      <c r="W318" t="s">
        <v>320</v>
      </c>
      <c r="X318" t="s">
        <v>322</v>
      </c>
      <c r="Y318">
        <v>0.0020833</v>
      </c>
    </row>
    <row r="319" spans="2:25" ht="15">
      <c r="B319" s="40">
        <v>0.6102</v>
      </c>
      <c r="D319" s="1">
        <v>15.5</v>
      </c>
      <c r="V319" t="str">
        <f t="shared" si="4"/>
        <v>Grains (troy)  &lt;&lt;&lt;&gt;&gt;&gt; Pennyweight (troy) </v>
      </c>
      <c r="W319" t="s">
        <v>320</v>
      </c>
      <c r="X319" t="s">
        <v>323</v>
      </c>
      <c r="Y319">
        <v>0.04167</v>
      </c>
    </row>
    <row r="320" spans="1:25" ht="15">
      <c r="A320" s="24" t="s">
        <v>120</v>
      </c>
      <c r="B320" s="40">
        <v>0.625</v>
      </c>
      <c r="V320" t="str">
        <f t="shared" si="4"/>
        <v>Grams &lt;&lt;&lt;&gt;&gt;&gt; Dynes</v>
      </c>
      <c r="W320" t="s">
        <v>26</v>
      </c>
      <c r="X320" t="s">
        <v>269</v>
      </c>
      <c r="Y320">
        <v>980.7</v>
      </c>
    </row>
    <row r="321" spans="2:25" ht="15">
      <c r="B321" s="40">
        <v>0.6299</v>
      </c>
      <c r="D321" s="1">
        <v>16</v>
      </c>
      <c r="V321" t="str">
        <f t="shared" si="4"/>
        <v>Grams &lt;&lt;&lt;&gt;&gt;&gt; Grains</v>
      </c>
      <c r="W321" t="s">
        <v>26</v>
      </c>
      <c r="X321" t="s">
        <v>324</v>
      </c>
      <c r="Y321">
        <v>15.43236</v>
      </c>
    </row>
    <row r="322" spans="1:25" ht="15">
      <c r="A322" s="24" t="s">
        <v>122</v>
      </c>
      <c r="B322" s="40">
        <v>0.6406</v>
      </c>
      <c r="V322" t="str">
        <f t="shared" si="4"/>
        <v>Grams &lt;&lt;&lt;&gt;&gt;&gt; Kilograms (kg)</v>
      </c>
      <c r="W322" t="s">
        <v>26</v>
      </c>
      <c r="X322" t="s">
        <v>325</v>
      </c>
      <c r="Y322">
        <v>0.001</v>
      </c>
    </row>
    <row r="323" spans="2:25" ht="15">
      <c r="B323" s="40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26</v>
      </c>
      <c r="X323" t="s">
        <v>326</v>
      </c>
      <c r="Y323">
        <v>0.03527397</v>
      </c>
    </row>
    <row r="324" spans="1:25" ht="15">
      <c r="A324" s="24" t="s">
        <v>126</v>
      </c>
      <c r="B324" s="40">
        <v>0.6562</v>
      </c>
      <c r="V324" t="str">
        <f t="shared" si="5"/>
        <v>Grams &lt;&lt;&lt;&gt;&gt;&gt; Ounces (troy)</v>
      </c>
      <c r="W324" t="s">
        <v>26</v>
      </c>
      <c r="X324" t="s">
        <v>327</v>
      </c>
      <c r="Y324">
        <v>0.03215074</v>
      </c>
    </row>
    <row r="325" spans="2:25" ht="15">
      <c r="B325" s="40">
        <v>0.6693</v>
      </c>
      <c r="D325" s="1">
        <v>17</v>
      </c>
      <c r="V325" t="str">
        <f t="shared" si="5"/>
        <v>Grams  &lt;&lt;&lt;&gt;&gt;&gt; Carat(metric) </v>
      </c>
      <c r="W325" t="s">
        <v>165</v>
      </c>
      <c r="X325" t="s">
        <v>328</v>
      </c>
      <c r="Y325">
        <v>5</v>
      </c>
    </row>
    <row r="326" spans="1:25" ht="15">
      <c r="A326" s="24" t="s">
        <v>129</v>
      </c>
      <c r="B326" s="40">
        <v>0.6719</v>
      </c>
      <c r="V326" t="str">
        <f t="shared" si="5"/>
        <v>Grams  &lt;&lt;&lt;&gt;&gt;&gt; Dram </v>
      </c>
      <c r="W326" t="s">
        <v>165</v>
      </c>
      <c r="X326" t="s">
        <v>329</v>
      </c>
      <c r="Y326">
        <v>0.56438339</v>
      </c>
    </row>
    <row r="327" spans="1:25" ht="15">
      <c r="A327" s="24" t="s">
        <v>131</v>
      </c>
      <c r="B327" s="40">
        <v>0.6875</v>
      </c>
      <c r="V327" t="str">
        <f t="shared" si="5"/>
        <v>Grams  &lt;&lt;&lt;&gt;&gt;&gt; Dynes </v>
      </c>
      <c r="W327" t="s">
        <v>165</v>
      </c>
      <c r="X327" t="s">
        <v>274</v>
      </c>
      <c r="Y327">
        <v>980.7</v>
      </c>
    </row>
    <row r="328" spans="2:25" ht="15">
      <c r="B328" s="40">
        <v>0.6890000000000001</v>
      </c>
      <c r="D328" s="1">
        <v>17.5</v>
      </c>
      <c r="V328" t="str">
        <f t="shared" si="5"/>
        <v>Grams  &lt;&lt;&lt;&gt;&gt;&gt; Grains </v>
      </c>
      <c r="W328" t="s">
        <v>165</v>
      </c>
      <c r="X328" t="s">
        <v>252</v>
      </c>
      <c r="Y328">
        <v>15.43</v>
      </c>
    </row>
    <row r="329" spans="1:25" ht="15">
      <c r="A329" s="24" t="s">
        <v>134</v>
      </c>
      <c r="B329" s="40">
        <v>0.7031</v>
      </c>
      <c r="V329" t="str">
        <f t="shared" si="5"/>
        <v>Grams  &lt;&lt;&lt;&gt;&gt;&gt; Joules/cm </v>
      </c>
      <c r="W329" t="s">
        <v>165</v>
      </c>
      <c r="X329" t="s">
        <v>330</v>
      </c>
      <c r="Y329">
        <v>9.81E-05</v>
      </c>
    </row>
    <row r="330" spans="2:25" ht="15">
      <c r="B330" s="40">
        <v>0.7087</v>
      </c>
      <c r="D330" s="1">
        <v>18</v>
      </c>
      <c r="V330" t="str">
        <f t="shared" si="5"/>
        <v>Grams  &lt;&lt;&lt;&gt;&gt;&gt; Joules/meter (newtons) </v>
      </c>
      <c r="W330" t="s">
        <v>165</v>
      </c>
      <c r="X330" t="s">
        <v>331</v>
      </c>
      <c r="Y330">
        <v>0.00981</v>
      </c>
    </row>
    <row r="331" spans="1:25" ht="15">
      <c r="A331" s="24" t="s">
        <v>741</v>
      </c>
      <c r="B331" s="40">
        <v>0.7188</v>
      </c>
      <c r="V331" t="str">
        <f t="shared" si="5"/>
        <v>Grams  &lt;&lt;&lt;&gt;&gt;&gt; Kilograms </v>
      </c>
      <c r="W331" t="s">
        <v>165</v>
      </c>
      <c r="X331" t="s">
        <v>275</v>
      </c>
      <c r="Y331">
        <v>0.001</v>
      </c>
    </row>
    <row r="332" spans="2:25" ht="15">
      <c r="B332" s="40">
        <v>0.7283</v>
      </c>
      <c r="D332" s="1">
        <v>18.5</v>
      </c>
      <c r="V332" t="str">
        <f t="shared" si="5"/>
        <v>Grams  &lt;&lt;&lt;&gt;&gt;&gt; Milligrams </v>
      </c>
      <c r="W332" t="s">
        <v>165</v>
      </c>
      <c r="X332" t="s">
        <v>332</v>
      </c>
      <c r="Y332">
        <v>1000</v>
      </c>
    </row>
    <row r="333" spans="1:25" ht="15">
      <c r="A333" s="24" t="s">
        <v>744</v>
      </c>
      <c r="B333" s="40">
        <v>0.7344</v>
      </c>
      <c r="V333" t="str">
        <f t="shared" si="5"/>
        <v>Grams  &lt;&lt;&lt;&gt;&gt;&gt; Ounces (troy) </v>
      </c>
      <c r="W333" t="s">
        <v>165</v>
      </c>
      <c r="X333" t="s">
        <v>255</v>
      </c>
      <c r="Y333">
        <v>0.032150747</v>
      </c>
    </row>
    <row r="334" spans="2:25" ht="15">
      <c r="B334" s="40">
        <v>0.748</v>
      </c>
      <c r="D334" s="1">
        <v>19</v>
      </c>
      <c r="V334" t="str">
        <f t="shared" si="5"/>
        <v>Grams  &lt;&lt;&lt;&gt;&gt;&gt; Ounces(avoirdupois) </v>
      </c>
      <c r="W334" t="s">
        <v>165</v>
      </c>
      <c r="X334" t="s">
        <v>333</v>
      </c>
      <c r="Y334">
        <v>0.035273962</v>
      </c>
    </row>
    <row r="335" spans="1:25" ht="15">
      <c r="A335" s="24" t="s">
        <v>747</v>
      </c>
      <c r="B335" s="40">
        <v>0.75</v>
      </c>
      <c r="V335" t="str">
        <f t="shared" si="5"/>
        <v>Grams  &lt;&lt;&lt;&gt;&gt;&gt; Poundals </v>
      </c>
      <c r="W335" t="s">
        <v>165</v>
      </c>
      <c r="X335" t="s">
        <v>276</v>
      </c>
      <c r="Y335">
        <v>0.07093</v>
      </c>
    </row>
    <row r="336" spans="1:25" ht="15">
      <c r="A336" s="24" t="s">
        <v>750</v>
      </c>
      <c r="B336" s="40">
        <v>0.7656</v>
      </c>
      <c r="V336" t="str">
        <f t="shared" si="5"/>
        <v>Grams  &lt;&lt;&lt;&gt;&gt;&gt; Pounds </v>
      </c>
      <c r="W336" t="s">
        <v>165</v>
      </c>
      <c r="X336" t="s">
        <v>277</v>
      </c>
      <c r="Y336">
        <v>0.002204623</v>
      </c>
    </row>
    <row r="337" spans="2:25" ht="15">
      <c r="B337" s="40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334</v>
      </c>
      <c r="X337" t="s">
        <v>335</v>
      </c>
      <c r="Y337">
        <v>0.0361273</v>
      </c>
    </row>
    <row r="338" spans="1:25" ht="15">
      <c r="A338" s="24" t="s">
        <v>753</v>
      </c>
      <c r="B338" s="40">
        <v>0.7812</v>
      </c>
      <c r="V338" t="str">
        <f t="shared" si="5"/>
        <v>Grams/cm  &lt;&lt;&lt;&gt;&gt;&gt; Pounds/Inch </v>
      </c>
      <c r="W338" t="s">
        <v>336</v>
      </c>
      <c r="X338" t="s">
        <v>337</v>
      </c>
      <c r="Y338">
        <v>0.0056</v>
      </c>
    </row>
    <row r="339" spans="2:25" ht="15">
      <c r="B339" s="40">
        <v>0.7874</v>
      </c>
      <c r="D339" s="1">
        <v>20</v>
      </c>
      <c r="V339" t="str">
        <f t="shared" si="5"/>
        <v>Grams/cu. cm  &lt;&lt;&lt;&gt;&gt;&gt; Pounds/cu. Foot </v>
      </c>
      <c r="W339" t="s">
        <v>338</v>
      </c>
      <c r="X339" t="s">
        <v>339</v>
      </c>
      <c r="Y339">
        <v>62.43</v>
      </c>
    </row>
    <row r="340" spans="1:25" ht="15">
      <c r="A340" s="24" t="s">
        <v>755</v>
      </c>
      <c r="B340" s="40">
        <v>0.7969</v>
      </c>
      <c r="V340" t="str">
        <f t="shared" si="5"/>
        <v>Grams/cu. cm  &lt;&lt;&lt;&gt;&gt;&gt; Pounds/cu. Inch </v>
      </c>
      <c r="W340" t="s">
        <v>338</v>
      </c>
      <c r="X340" t="s">
        <v>340</v>
      </c>
      <c r="Y340">
        <v>0.03613</v>
      </c>
    </row>
    <row r="341" spans="2:25" ht="15">
      <c r="B341" s="40">
        <v>0.8071</v>
      </c>
      <c r="D341" s="1">
        <v>20.5</v>
      </c>
      <c r="V341" t="str">
        <f t="shared" si="5"/>
        <v>Hand &lt;&lt;&lt;&gt;&gt;&gt; Centimeters</v>
      </c>
      <c r="W341" t="s">
        <v>341</v>
      </c>
      <c r="X341" t="s">
        <v>8</v>
      </c>
      <c r="Y341">
        <v>10.16</v>
      </c>
    </row>
    <row r="342" spans="1:25" ht="15">
      <c r="A342" s="24" t="s">
        <v>758</v>
      </c>
      <c r="B342" s="40">
        <v>0.8125</v>
      </c>
      <c r="V342" t="str">
        <f t="shared" si="5"/>
        <v>Hectares  &lt;&lt;&lt;&gt;&gt;&gt; Acres </v>
      </c>
      <c r="W342" t="s">
        <v>342</v>
      </c>
      <c r="X342" t="s">
        <v>813</v>
      </c>
      <c r="Y342">
        <v>2.471054</v>
      </c>
    </row>
    <row r="343" spans="2:25" ht="15">
      <c r="B343" s="40">
        <v>0.8268</v>
      </c>
      <c r="D343" s="1">
        <v>21</v>
      </c>
      <c r="V343" t="str">
        <f t="shared" si="5"/>
        <v>Hectares  &lt;&lt;&lt;&gt;&gt;&gt; Square Feet </v>
      </c>
      <c r="W343" t="s">
        <v>342</v>
      </c>
      <c r="X343" t="s">
        <v>812</v>
      </c>
      <c r="Y343">
        <v>107600</v>
      </c>
    </row>
    <row r="344" spans="1:25" ht="15">
      <c r="A344" s="24" t="s">
        <v>763</v>
      </c>
      <c r="B344" s="40">
        <v>0.8281</v>
      </c>
      <c r="V344" t="str">
        <f t="shared" si="5"/>
        <v>Hectograms  &lt;&lt;&lt;&gt;&gt;&gt; Grams </v>
      </c>
      <c r="W344" t="s">
        <v>343</v>
      </c>
      <c r="X344" t="s">
        <v>165</v>
      </c>
      <c r="Y344">
        <v>100</v>
      </c>
    </row>
    <row r="345" spans="1:25" ht="15">
      <c r="A345" s="24" t="s">
        <v>765</v>
      </c>
      <c r="B345" s="40">
        <v>0.8438</v>
      </c>
      <c r="V345" t="str">
        <f t="shared" si="5"/>
        <v>Hectoliters  &lt;&lt;&lt;&gt;&gt;&gt; Liters </v>
      </c>
      <c r="W345" t="s">
        <v>344</v>
      </c>
      <c r="X345" t="s">
        <v>150</v>
      </c>
      <c r="Y345">
        <v>100</v>
      </c>
    </row>
    <row r="346" spans="2:25" ht="15">
      <c r="B346" s="40">
        <v>0.8465</v>
      </c>
      <c r="D346" s="1">
        <v>21.5</v>
      </c>
      <c r="V346" t="str">
        <f t="shared" si="5"/>
        <v>Hectometers &lt;&lt;&lt;&gt;&gt;&gt; Meters</v>
      </c>
      <c r="W346" t="s">
        <v>345</v>
      </c>
      <c r="X346" t="s">
        <v>12</v>
      </c>
      <c r="Y346">
        <v>100</v>
      </c>
    </row>
    <row r="347" spans="1:25" ht="15">
      <c r="A347" s="24" t="s">
        <v>768</v>
      </c>
      <c r="B347" s="40">
        <v>0.8594</v>
      </c>
      <c r="V347" t="str">
        <f t="shared" si="5"/>
        <v>hectowatts  &lt;&lt;&lt;&gt;&gt;&gt; Watts </v>
      </c>
      <c r="W347" t="s">
        <v>346</v>
      </c>
      <c r="X347" t="s">
        <v>140</v>
      </c>
      <c r="Y347">
        <v>100</v>
      </c>
    </row>
    <row r="348" spans="2:25" ht="15">
      <c r="B348" s="40">
        <v>0.8661</v>
      </c>
      <c r="D348" s="1">
        <v>22</v>
      </c>
      <c r="V348" t="str">
        <f t="shared" si="5"/>
        <v>Hogsheads (British)  &lt;&lt;&lt;&gt;&gt;&gt; Cubic Feet </v>
      </c>
      <c r="W348" t="s">
        <v>347</v>
      </c>
      <c r="X348" t="s">
        <v>809</v>
      </c>
      <c r="Y348">
        <v>10.114</v>
      </c>
    </row>
    <row r="349" spans="1:25" ht="15">
      <c r="A349" s="24" t="s">
        <v>770</v>
      </c>
      <c r="B349" s="40">
        <v>0.875</v>
      </c>
      <c r="V349" t="str">
        <f t="shared" si="5"/>
        <v>Hogsheads (U.S.)  &lt;&lt;&lt;&gt;&gt;&gt; Cubic Feet </v>
      </c>
      <c r="W349" t="s">
        <v>348</v>
      </c>
      <c r="X349" t="s">
        <v>809</v>
      </c>
      <c r="Y349">
        <v>8.42184</v>
      </c>
    </row>
    <row r="350" spans="2:25" ht="15">
      <c r="B350" s="40">
        <v>0.8858</v>
      </c>
      <c r="D350" s="1">
        <v>22.5</v>
      </c>
      <c r="V350" t="str">
        <f t="shared" si="5"/>
        <v>Hogsheads (U.S.)  &lt;&lt;&lt;&gt;&gt;&gt; Gallons (U.S.) </v>
      </c>
      <c r="W350" t="s">
        <v>348</v>
      </c>
      <c r="X350" t="s">
        <v>349</v>
      </c>
      <c r="Y350">
        <v>63</v>
      </c>
    </row>
    <row r="351" spans="1:25" ht="15">
      <c r="A351" s="24" t="s">
        <v>773</v>
      </c>
      <c r="B351" s="40">
        <v>0.8906</v>
      </c>
      <c r="V351" t="str">
        <f t="shared" si="5"/>
        <v>HorsePower  &lt;&lt;&lt;&gt;&gt;&gt; BTU/Minute </v>
      </c>
      <c r="W351" t="s">
        <v>143</v>
      </c>
      <c r="X351" t="s">
        <v>141</v>
      </c>
      <c r="Y351">
        <v>42.44</v>
      </c>
    </row>
    <row r="352" spans="2:25" ht="15">
      <c r="B352" s="40">
        <v>0.9055</v>
      </c>
      <c r="D352" s="1">
        <v>23</v>
      </c>
      <c r="V352" t="str">
        <f t="shared" si="5"/>
        <v>HorsePower  &lt;&lt;&lt;&gt;&gt;&gt; Foot-lbs/Minute </v>
      </c>
      <c r="W352" t="s">
        <v>143</v>
      </c>
      <c r="X352" t="s">
        <v>350</v>
      </c>
      <c r="Y352">
        <v>33000</v>
      </c>
    </row>
    <row r="353" spans="1:25" ht="15">
      <c r="A353" s="24" t="s">
        <v>57</v>
      </c>
      <c r="B353" s="40">
        <v>0.9062</v>
      </c>
      <c r="V353" t="str">
        <f t="shared" si="5"/>
        <v>HorsePower  &lt;&lt;&lt;&gt;&gt;&gt; Foot-lbs/Second </v>
      </c>
      <c r="W353" t="s">
        <v>143</v>
      </c>
      <c r="X353" t="s">
        <v>142</v>
      </c>
      <c r="Y353">
        <v>550</v>
      </c>
    </row>
    <row r="354" spans="1:25" ht="15">
      <c r="A354" s="24" t="s">
        <v>60</v>
      </c>
      <c r="B354" s="40">
        <v>0.9219</v>
      </c>
      <c r="V354" t="str">
        <f t="shared" si="5"/>
        <v>HorsePower  &lt;&lt;&lt;&gt;&gt;&gt; Kilogram-Calories/Minute </v>
      </c>
      <c r="W354" t="s">
        <v>143</v>
      </c>
      <c r="X354" t="s">
        <v>351</v>
      </c>
      <c r="Y354">
        <v>10.68</v>
      </c>
    </row>
    <row r="355" spans="2:25" ht="15">
      <c r="B355" s="40">
        <v>0.9252</v>
      </c>
      <c r="D355" s="1">
        <v>23.5</v>
      </c>
      <c r="V355" t="str">
        <f t="shared" si="5"/>
        <v>HorsePower  &lt;&lt;&lt;&gt;&gt;&gt; Kilowatts </v>
      </c>
      <c r="W355" t="s">
        <v>143</v>
      </c>
      <c r="X355" t="s">
        <v>144</v>
      </c>
      <c r="Y355">
        <v>0.7457</v>
      </c>
    </row>
    <row r="356" spans="1:25" ht="15">
      <c r="A356" s="24" t="s">
        <v>62</v>
      </c>
      <c r="B356" s="40">
        <v>0.9375</v>
      </c>
      <c r="V356" t="str">
        <f t="shared" si="5"/>
        <v>HorsePower  &lt;&lt;&lt;&gt;&gt;&gt; Watts </v>
      </c>
      <c r="W356" t="s">
        <v>143</v>
      </c>
      <c r="X356" t="s">
        <v>140</v>
      </c>
      <c r="Y356">
        <v>745.7</v>
      </c>
    </row>
    <row r="357" spans="2:25" ht="15">
      <c r="B357" s="40">
        <v>0.9449</v>
      </c>
      <c r="D357" s="1">
        <v>24</v>
      </c>
      <c r="V357" t="str">
        <f t="shared" si="5"/>
        <v>HorsePower (boiler)  &lt;&lt;&lt;&gt;&gt;&gt; BTU/Hour </v>
      </c>
      <c r="W357" t="s">
        <v>352</v>
      </c>
      <c r="X357" t="s">
        <v>858</v>
      </c>
      <c r="Y357">
        <v>33479</v>
      </c>
    </row>
    <row r="358" spans="1:25" ht="15">
      <c r="A358" s="24" t="s">
        <v>64</v>
      </c>
      <c r="B358" s="40">
        <v>0.9531</v>
      </c>
      <c r="V358" t="str">
        <f t="shared" si="5"/>
        <v>HorsePower (boiler)  &lt;&lt;&lt;&gt;&gt;&gt; Kilowatts </v>
      </c>
      <c r="W358" t="s">
        <v>352</v>
      </c>
      <c r="X358" t="s">
        <v>144</v>
      </c>
      <c r="Y358">
        <v>9.803</v>
      </c>
    </row>
    <row r="359" spans="2:25" ht="15">
      <c r="B359" s="40">
        <v>0.9646</v>
      </c>
      <c r="D359" s="1">
        <v>24.5</v>
      </c>
      <c r="V359" t="str">
        <f t="shared" si="5"/>
        <v>HorsePower (metric)  &lt;&lt;&lt;&gt;&gt;&gt; HorsePower </v>
      </c>
      <c r="W359" t="s">
        <v>353</v>
      </c>
      <c r="X359" t="s">
        <v>143</v>
      </c>
      <c r="Y359">
        <v>0.9863</v>
      </c>
    </row>
    <row r="360" spans="1:25" ht="15">
      <c r="A360" s="24" t="s">
        <v>67</v>
      </c>
      <c r="B360" s="40">
        <v>0.9688</v>
      </c>
      <c r="V360" t="str">
        <f t="shared" si="5"/>
        <v>HorsePower-Hours  &lt;&lt;&lt;&gt;&gt;&gt; BTU </v>
      </c>
      <c r="W360" t="s">
        <v>853</v>
      </c>
      <c r="X360" t="s">
        <v>849</v>
      </c>
      <c r="Y360">
        <v>2547</v>
      </c>
    </row>
    <row r="361" spans="2:25" ht="15">
      <c r="B361" s="40">
        <v>0.9843</v>
      </c>
      <c r="D361" s="1">
        <v>25</v>
      </c>
      <c r="V361" t="str">
        <f t="shared" si="5"/>
        <v>HorsePower-Hours  &lt;&lt;&lt;&gt;&gt;&gt; Ergs </v>
      </c>
      <c r="W361" t="s">
        <v>853</v>
      </c>
      <c r="X361" t="s">
        <v>850</v>
      </c>
      <c r="Y361">
        <v>26800000000000</v>
      </c>
    </row>
    <row r="362" spans="1:25" ht="15">
      <c r="A362" s="24" t="s">
        <v>72</v>
      </c>
      <c r="B362" s="40">
        <v>0.9844</v>
      </c>
      <c r="V362" t="str">
        <f t="shared" si="5"/>
        <v>HorsePower-Hours  &lt;&lt;&lt;&gt;&gt;&gt; Foot-lbs </v>
      </c>
      <c r="W362" t="s">
        <v>853</v>
      </c>
      <c r="X362" t="s">
        <v>851</v>
      </c>
      <c r="Y362">
        <v>1980000</v>
      </c>
    </row>
    <row r="363" spans="1:25" ht="15">
      <c r="A363" s="24" t="s">
        <v>74</v>
      </c>
      <c r="B363" s="40">
        <v>1</v>
      </c>
      <c r="V363" t="str">
        <f t="shared" si="5"/>
        <v>HorsePower-Hours  &lt;&lt;&lt;&gt;&gt;&gt; Gram-Calories </v>
      </c>
      <c r="W363" t="s">
        <v>853</v>
      </c>
      <c r="X363" t="s">
        <v>852</v>
      </c>
      <c r="Y363">
        <v>641190</v>
      </c>
    </row>
    <row r="364" spans="2:25" ht="15">
      <c r="B364" s="40">
        <v>1.0039</v>
      </c>
      <c r="D364" s="1">
        <v>25.5</v>
      </c>
      <c r="V364" t="str">
        <f t="shared" si="5"/>
        <v>HorsePower-Hours  &lt;&lt;&lt;&gt;&gt;&gt; Joules </v>
      </c>
      <c r="W364" t="s">
        <v>853</v>
      </c>
      <c r="X364" t="s">
        <v>854</v>
      </c>
      <c r="Y364">
        <v>2684000</v>
      </c>
    </row>
    <row r="365" spans="1:25" ht="15">
      <c r="A365" s="24" t="s">
        <v>77</v>
      </c>
      <c r="B365" s="40">
        <v>1.0156</v>
      </c>
      <c r="V365" t="str">
        <f t="shared" si="5"/>
        <v>HorsePower-Hours  &lt;&lt;&lt;&gt;&gt;&gt; Kilogram-Calories </v>
      </c>
      <c r="W365" t="s">
        <v>853</v>
      </c>
      <c r="X365" t="s">
        <v>855</v>
      </c>
      <c r="Y365">
        <v>641.1</v>
      </c>
    </row>
    <row r="366" spans="2:25" ht="15">
      <c r="B366" s="40">
        <v>1.0236</v>
      </c>
      <c r="D366" s="1">
        <v>26</v>
      </c>
      <c r="V366" t="str">
        <f t="shared" si="5"/>
        <v>HorsePower-Hours  &lt;&lt;&lt;&gt;&gt;&gt; Kilogram-meters </v>
      </c>
      <c r="W366" t="s">
        <v>853</v>
      </c>
      <c r="X366" t="s">
        <v>856</v>
      </c>
      <c r="Y366">
        <v>273700</v>
      </c>
    </row>
    <row r="367" spans="1:25" ht="15">
      <c r="A367" s="24" t="s">
        <v>79</v>
      </c>
      <c r="B367" s="40">
        <v>1.0312</v>
      </c>
      <c r="V367" t="str">
        <f t="shared" si="5"/>
        <v>HorsePower-Hours  &lt;&lt;&lt;&gt;&gt;&gt; Kilowatt-Hours </v>
      </c>
      <c r="W367" t="s">
        <v>853</v>
      </c>
      <c r="X367" t="s">
        <v>857</v>
      </c>
      <c r="Y367">
        <v>0.7457</v>
      </c>
    </row>
    <row r="368" spans="2:25" ht="15">
      <c r="B368" s="40">
        <v>1.0433</v>
      </c>
      <c r="D368" s="1">
        <v>26.5</v>
      </c>
      <c r="V368" t="str">
        <f t="shared" si="5"/>
        <v>Hours (mean solar)  &lt;&lt;&lt;&gt;&gt;&gt; Days </v>
      </c>
      <c r="W368" t="s">
        <v>354</v>
      </c>
      <c r="X368" t="s">
        <v>355</v>
      </c>
      <c r="Y368">
        <v>0.04166667</v>
      </c>
    </row>
    <row r="369" spans="1:25" ht="15">
      <c r="A369" s="24" t="s">
        <v>82</v>
      </c>
      <c r="B369" s="40">
        <v>1.0469</v>
      </c>
      <c r="V369" t="str">
        <f t="shared" si="5"/>
        <v>Hours (mean solar)  &lt;&lt;&lt;&gt;&gt;&gt; Weeks </v>
      </c>
      <c r="W369" t="s">
        <v>354</v>
      </c>
      <c r="X369" t="s">
        <v>356</v>
      </c>
      <c r="Y369">
        <v>0.005952381</v>
      </c>
    </row>
    <row r="370" spans="1:25" ht="15">
      <c r="A370" s="24" t="s">
        <v>84</v>
      </c>
      <c r="B370" s="40">
        <v>1.0625</v>
      </c>
      <c r="V370" t="str">
        <f t="shared" si="5"/>
        <v>Hundredweight (long) &lt;&lt;&lt;&gt;&gt;&gt; Kilograms (kg)</v>
      </c>
      <c r="W370" t="s">
        <v>357</v>
      </c>
      <c r="X370" t="s">
        <v>325</v>
      </c>
      <c r="Y370">
        <v>50.80235</v>
      </c>
    </row>
    <row r="371" spans="2:25" ht="15">
      <c r="B371" s="40">
        <v>1.063</v>
      </c>
      <c r="D371" s="1">
        <v>27</v>
      </c>
      <c r="V371" t="str">
        <f t="shared" si="5"/>
        <v>Hundredweight (short) &lt;&lt;&lt;&gt;&gt;&gt; Kilogram (kg)</v>
      </c>
      <c r="W371" t="s">
        <v>358</v>
      </c>
      <c r="X371" t="s">
        <v>359</v>
      </c>
      <c r="Y371">
        <v>45.35924</v>
      </c>
    </row>
    <row r="372" spans="1:25" ht="15">
      <c r="A372" s="24" t="s">
        <v>87</v>
      </c>
      <c r="B372" s="40">
        <v>1.0781</v>
      </c>
      <c r="V372" t="str">
        <f t="shared" si="5"/>
        <v>Hundredweights (long)  &lt;&lt;&lt;&gt;&gt;&gt; Pounds </v>
      </c>
      <c r="W372" t="s">
        <v>360</v>
      </c>
      <c r="X372" t="s">
        <v>277</v>
      </c>
      <c r="Y372">
        <v>112</v>
      </c>
    </row>
    <row r="373" spans="2:25" ht="15">
      <c r="B373" s="40">
        <v>1.0827</v>
      </c>
      <c r="D373" s="1">
        <v>27.5</v>
      </c>
      <c r="V373" t="str">
        <f t="shared" si="5"/>
        <v>Hundredweights (long)  &lt;&lt;&lt;&gt;&gt;&gt; Tons (long) </v>
      </c>
      <c r="W373" t="s">
        <v>360</v>
      </c>
      <c r="X373" t="s">
        <v>361</v>
      </c>
      <c r="Y373">
        <v>0.05</v>
      </c>
    </row>
    <row r="374" spans="1:25" ht="15">
      <c r="A374" s="24" t="s">
        <v>92</v>
      </c>
      <c r="B374" s="40">
        <v>1.0938</v>
      </c>
      <c r="V374" t="str">
        <f t="shared" si="5"/>
        <v>Hundredweights (short)  &lt;&lt;&lt;&gt;&gt;&gt; Ounces (avoirdupois) </v>
      </c>
      <c r="W374" t="s">
        <v>362</v>
      </c>
      <c r="X374" t="s">
        <v>322</v>
      </c>
      <c r="Y374">
        <v>1600</v>
      </c>
    </row>
    <row r="375" spans="2:25" ht="15">
      <c r="B375" s="40">
        <v>1.1024</v>
      </c>
      <c r="D375" s="1">
        <v>28</v>
      </c>
      <c r="V375" t="str">
        <f t="shared" si="5"/>
        <v>Hundredweights (short)  &lt;&lt;&lt;&gt;&gt;&gt; Pounds </v>
      </c>
      <c r="W375" t="s">
        <v>362</v>
      </c>
      <c r="X375" t="s">
        <v>277</v>
      </c>
      <c r="Y375">
        <v>100</v>
      </c>
    </row>
    <row r="376" spans="1:25" ht="15">
      <c r="A376" s="24" t="s">
        <v>95</v>
      </c>
      <c r="B376" s="40">
        <v>1.1094</v>
      </c>
      <c r="V376" t="str">
        <f t="shared" si="5"/>
        <v>Hundredweights (short)  &lt;&lt;&lt;&gt;&gt;&gt; Tons (long) </v>
      </c>
      <c r="W376" t="s">
        <v>362</v>
      </c>
      <c r="X376" t="s">
        <v>361</v>
      </c>
      <c r="Y376">
        <v>0.0446429</v>
      </c>
    </row>
    <row r="377" spans="2:25" ht="15">
      <c r="B377" s="40">
        <v>1.122</v>
      </c>
      <c r="D377" s="1">
        <v>28.5</v>
      </c>
      <c r="V377" t="str">
        <f t="shared" si="5"/>
        <v>Hundredweights (short)  &lt;&lt;&lt;&gt;&gt;&gt; Tons (metric) </v>
      </c>
      <c r="W377" t="s">
        <v>362</v>
      </c>
      <c r="X377" t="s">
        <v>363</v>
      </c>
      <c r="Y377">
        <v>0.0453592</v>
      </c>
    </row>
    <row r="378" spans="1:25" ht="15">
      <c r="A378" s="24" t="s">
        <v>98</v>
      </c>
      <c r="B378" s="40">
        <v>1.125</v>
      </c>
      <c r="V378" t="str">
        <f t="shared" si="5"/>
        <v>Inches &lt;&lt;&lt;&gt;&gt;&gt; Centimeters</v>
      </c>
      <c r="W378" t="s">
        <v>4</v>
      </c>
      <c r="X378" t="s">
        <v>8</v>
      </c>
      <c r="Y378">
        <v>2.54</v>
      </c>
    </row>
    <row r="379" spans="1:25" ht="15">
      <c r="A379" s="24" t="s">
        <v>101</v>
      </c>
      <c r="B379" s="40">
        <v>1.1406</v>
      </c>
      <c r="V379" t="str">
        <f t="shared" si="5"/>
        <v>Inches &lt;&lt;&lt;&gt;&gt;&gt; Feet</v>
      </c>
      <c r="W379" t="s">
        <v>4</v>
      </c>
      <c r="X379" t="s">
        <v>10</v>
      </c>
      <c r="Y379">
        <v>0.08333333</v>
      </c>
    </row>
    <row r="380" spans="2:25" ht="15">
      <c r="B380" s="40">
        <v>1.1417</v>
      </c>
      <c r="D380" s="1">
        <v>29</v>
      </c>
      <c r="V380" t="str">
        <f t="shared" si="5"/>
        <v>Inches &lt;&lt;&lt;&gt;&gt;&gt; Meters</v>
      </c>
      <c r="W380" t="s">
        <v>4</v>
      </c>
      <c r="X380" t="s">
        <v>12</v>
      </c>
      <c r="Y380">
        <v>0.0254</v>
      </c>
    </row>
    <row r="381" spans="1:25" ht="15">
      <c r="A381" s="24" t="s">
        <v>103</v>
      </c>
      <c r="B381" s="40">
        <v>1.1562</v>
      </c>
      <c r="V381" t="str">
        <f t="shared" si="5"/>
        <v>Inches &lt;&lt;&lt;&gt;&gt;&gt; Miles</v>
      </c>
      <c r="W381" t="s">
        <v>4</v>
      </c>
      <c r="X381" t="s">
        <v>16</v>
      </c>
      <c r="Y381">
        <v>1.578E-05</v>
      </c>
    </row>
    <row r="382" spans="2:25" ht="15">
      <c r="B382" s="40">
        <v>1.1614</v>
      </c>
      <c r="D382" s="1">
        <v>29.5</v>
      </c>
      <c r="V382" t="str">
        <f t="shared" si="5"/>
        <v>Inches &lt;&lt;&lt;&gt;&gt;&gt; Millimeters</v>
      </c>
      <c r="W382" t="s">
        <v>4</v>
      </c>
      <c r="X382" t="s">
        <v>6</v>
      </c>
      <c r="Y382">
        <v>25.4</v>
      </c>
    </row>
    <row r="383" spans="1:25" ht="15">
      <c r="A383" s="24" t="s">
        <v>106</v>
      </c>
      <c r="B383" s="40">
        <v>1.1719</v>
      </c>
      <c r="V383" t="str">
        <f t="shared" si="5"/>
        <v>Inches &lt;&lt;&lt;&gt;&gt;&gt; Mils</v>
      </c>
      <c r="W383" t="s">
        <v>4</v>
      </c>
      <c r="X383" t="s">
        <v>172</v>
      </c>
      <c r="Y383">
        <v>1000</v>
      </c>
    </row>
    <row r="384" spans="2:25" ht="15">
      <c r="B384" s="40">
        <v>1.1811</v>
      </c>
      <c r="D384" s="1">
        <v>30</v>
      </c>
      <c r="V384" t="str">
        <f t="shared" si="5"/>
        <v>Inches &lt;&lt;&lt;&gt;&gt;&gt; Yards</v>
      </c>
      <c r="W384" t="s">
        <v>4</v>
      </c>
      <c r="X384" t="s">
        <v>13</v>
      </c>
      <c r="Y384">
        <v>0.027777778</v>
      </c>
    </row>
    <row r="385" spans="1:25" ht="15">
      <c r="A385" s="24" t="s">
        <v>110</v>
      </c>
      <c r="B385" s="40">
        <v>1.1875</v>
      </c>
      <c r="V385" t="str">
        <f t="shared" si="5"/>
        <v>Inches of Mercury  &lt;&lt;&lt;&gt;&gt;&gt; Atmospheres </v>
      </c>
      <c r="W385" t="s">
        <v>364</v>
      </c>
      <c r="X385" t="s">
        <v>823</v>
      </c>
      <c r="Y385">
        <v>0.03342</v>
      </c>
    </row>
    <row r="386" spans="2:25" ht="15">
      <c r="B386" s="40">
        <v>1.2008</v>
      </c>
      <c r="D386" s="1">
        <v>30.5</v>
      </c>
      <c r="V386" t="str">
        <f t="shared" si="5"/>
        <v>Inches of Mercury  &lt;&lt;&lt;&gt;&gt;&gt; Feet of water </v>
      </c>
      <c r="W386" t="s">
        <v>364</v>
      </c>
      <c r="X386" t="s">
        <v>174</v>
      </c>
      <c r="Y386">
        <v>1.133</v>
      </c>
    </row>
    <row r="387" spans="1:25" ht="15">
      <c r="A387" s="24" t="s">
        <v>114</v>
      </c>
      <c r="B387" s="40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364</v>
      </c>
      <c r="X387" t="s">
        <v>828</v>
      </c>
      <c r="Y387">
        <v>0.03453</v>
      </c>
    </row>
    <row r="388" spans="1:25" ht="15">
      <c r="A388" s="24" t="s">
        <v>116</v>
      </c>
      <c r="B388" s="40">
        <v>1.2188</v>
      </c>
      <c r="V388" t="str">
        <f t="shared" si="6"/>
        <v>Inches of Mercury  &lt;&lt;&lt;&gt;&gt;&gt; Kgs/sq. meter </v>
      </c>
      <c r="W388" t="s">
        <v>364</v>
      </c>
      <c r="X388" t="s">
        <v>830</v>
      </c>
      <c r="Y388">
        <v>345.3</v>
      </c>
    </row>
    <row r="389" spans="2:25" ht="15">
      <c r="B389" s="40">
        <v>1.2205</v>
      </c>
      <c r="D389" s="1">
        <v>31</v>
      </c>
      <c r="V389" t="str">
        <f t="shared" si="6"/>
        <v>Inches of Mercury  &lt;&lt;&lt;&gt;&gt;&gt; Pounds/sq. ft. </v>
      </c>
      <c r="W389" t="s">
        <v>364</v>
      </c>
      <c r="X389" t="s">
        <v>365</v>
      </c>
      <c r="Y389">
        <v>70.73</v>
      </c>
    </row>
    <row r="390" spans="1:25" ht="15">
      <c r="A390" s="24" t="s">
        <v>119</v>
      </c>
      <c r="B390" s="40">
        <v>1.2344</v>
      </c>
      <c r="V390" t="str">
        <f t="shared" si="6"/>
        <v>Inches of Mercury  &lt;&lt;&lt;&gt;&gt;&gt; Pounds/sq. in. </v>
      </c>
      <c r="W390" t="s">
        <v>364</v>
      </c>
      <c r="X390" t="s">
        <v>366</v>
      </c>
      <c r="Y390">
        <v>0.4912</v>
      </c>
    </row>
    <row r="391" spans="2:25" ht="15">
      <c r="B391" s="40">
        <v>1.2402</v>
      </c>
      <c r="D391" s="1">
        <v>31.5</v>
      </c>
      <c r="V391" t="str">
        <f t="shared" si="6"/>
        <v>Inches of water (at 4øC) &lt;&lt;&lt;&gt;&gt;&gt; Atmospheres </v>
      </c>
      <c r="W391" t="s">
        <v>367</v>
      </c>
      <c r="X391" t="s">
        <v>823</v>
      </c>
      <c r="Y391">
        <v>0.002458</v>
      </c>
    </row>
    <row r="392" spans="1:25" ht="15">
      <c r="A392" s="24" t="s">
        <v>121</v>
      </c>
      <c r="B392" s="40">
        <v>1.25</v>
      </c>
      <c r="V392" t="str">
        <f t="shared" si="6"/>
        <v>Inches of water (at 4øC) &lt;&lt;&lt;&gt;&gt;&gt; Inches of Mercury </v>
      </c>
      <c r="W392" t="s">
        <v>367</v>
      </c>
      <c r="X392" t="s">
        <v>364</v>
      </c>
      <c r="Y392">
        <v>0.07355</v>
      </c>
    </row>
    <row r="393" spans="2:25" ht="15">
      <c r="B393" s="40">
        <v>1.2598</v>
      </c>
      <c r="D393" s="1">
        <v>32</v>
      </c>
      <c r="V393" t="str">
        <f t="shared" si="6"/>
        <v>Inches of water (at 4øC) &lt;&lt;&lt;&gt;&gt;&gt; Kgs/sq. cm </v>
      </c>
      <c r="W393" t="s">
        <v>367</v>
      </c>
      <c r="X393" t="s">
        <v>828</v>
      </c>
      <c r="Y393">
        <v>0.00254</v>
      </c>
    </row>
    <row r="394" spans="1:25" ht="15">
      <c r="A394" s="24" t="s">
        <v>124</v>
      </c>
      <c r="B394" s="40">
        <v>1.2656</v>
      </c>
      <c r="V394" t="str">
        <f t="shared" si="6"/>
        <v>Inches of water (at 4øC) &lt;&lt;&lt;&gt;&gt;&gt; Ounces/sq. Inch </v>
      </c>
      <c r="W394" t="s">
        <v>367</v>
      </c>
      <c r="X394" t="s">
        <v>368</v>
      </c>
      <c r="Y394">
        <v>0.5781</v>
      </c>
    </row>
    <row r="395" spans="2:25" ht="15">
      <c r="B395" s="40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367</v>
      </c>
      <c r="X395" t="s">
        <v>845</v>
      </c>
      <c r="Y395">
        <v>5.204</v>
      </c>
    </row>
    <row r="396" spans="1:25" ht="15">
      <c r="A396" s="24" t="s">
        <v>128</v>
      </c>
      <c r="B396" s="40">
        <v>1.2812</v>
      </c>
      <c r="V396" t="str">
        <f t="shared" si="6"/>
        <v>Inches of water (at 4øC) &lt;&lt;&lt;&gt;&gt;&gt; Pounds/sq. Inch </v>
      </c>
      <c r="W396" t="s">
        <v>367</v>
      </c>
      <c r="X396" t="s">
        <v>831</v>
      </c>
      <c r="Y396">
        <v>0.03613</v>
      </c>
    </row>
    <row r="397" spans="1:25" ht="15">
      <c r="A397" s="24" t="s">
        <v>130</v>
      </c>
      <c r="B397" s="40">
        <v>1.2969</v>
      </c>
      <c r="V397" t="str">
        <f t="shared" si="6"/>
        <v>Inches per Minute &lt;&lt;&lt;&gt;&gt;&gt; Centimeters per Minute</v>
      </c>
      <c r="W397" t="s">
        <v>176</v>
      </c>
      <c r="X397" t="s">
        <v>175</v>
      </c>
      <c r="Y397">
        <v>2.54</v>
      </c>
    </row>
    <row r="398" spans="2:25" ht="15">
      <c r="B398" s="40">
        <v>1.2992</v>
      </c>
      <c r="D398" s="1">
        <v>33</v>
      </c>
      <c r="V398" t="str">
        <f t="shared" si="6"/>
        <v>Inches per Minute &lt;&lt;&lt;&gt;&gt;&gt; Meters per Minute</v>
      </c>
      <c r="W398" t="s">
        <v>176</v>
      </c>
      <c r="X398" t="s">
        <v>293</v>
      </c>
      <c r="Y398">
        <v>0.0254</v>
      </c>
    </row>
    <row r="399" spans="1:25" ht="15">
      <c r="A399" s="24" t="s">
        <v>133</v>
      </c>
      <c r="B399" s="40">
        <v>1.3125</v>
      </c>
      <c r="V399" t="str">
        <f t="shared" si="6"/>
        <v>Inches per Minute &lt;&lt;&lt;&gt;&gt;&gt; Millimeters per Minute</v>
      </c>
      <c r="W399" t="s">
        <v>176</v>
      </c>
      <c r="X399" t="s">
        <v>369</v>
      </c>
      <c r="Y399">
        <v>25.4</v>
      </c>
    </row>
    <row r="400" spans="2:25" ht="15">
      <c r="B400" s="40">
        <v>1.3189</v>
      </c>
      <c r="D400" s="1">
        <v>33.5</v>
      </c>
      <c r="V400" t="str">
        <f t="shared" si="6"/>
        <v>international Ampere  &lt;&lt;&lt;&gt;&gt;&gt; Ampere (absolute) </v>
      </c>
      <c r="W400" t="s">
        <v>370</v>
      </c>
      <c r="X400" t="s">
        <v>285</v>
      </c>
      <c r="Y400">
        <v>0.9998</v>
      </c>
    </row>
    <row r="401" spans="1:25" ht="15">
      <c r="A401" s="24" t="s">
        <v>135</v>
      </c>
      <c r="B401" s="40">
        <v>1.3281</v>
      </c>
      <c r="V401" t="str">
        <f t="shared" si="6"/>
        <v>international Volt  &lt;&lt;&lt;&gt;&gt;&gt; Joules </v>
      </c>
      <c r="W401" t="s">
        <v>371</v>
      </c>
      <c r="X401" t="s">
        <v>854</v>
      </c>
      <c r="Y401">
        <v>96540</v>
      </c>
    </row>
    <row r="402" spans="2:25" ht="15">
      <c r="B402" s="40">
        <v>1.3386</v>
      </c>
      <c r="D402" s="1">
        <v>34</v>
      </c>
      <c r="V402" t="str">
        <f t="shared" si="6"/>
        <v>international Volt  &lt;&lt;&lt;&gt;&gt;&gt; Joules (absolute) </v>
      </c>
      <c r="W402" t="s">
        <v>371</v>
      </c>
      <c r="X402" t="s">
        <v>372</v>
      </c>
      <c r="Y402">
        <v>1.59E-19</v>
      </c>
    </row>
    <row r="403" spans="1:25" ht="15">
      <c r="A403" s="24" t="s">
        <v>742</v>
      </c>
      <c r="B403" s="40">
        <v>1.3438</v>
      </c>
      <c r="V403" t="str">
        <f t="shared" si="6"/>
        <v>Joules  &lt;&lt;&lt;&gt;&gt;&gt; BTU </v>
      </c>
      <c r="W403" t="s">
        <v>854</v>
      </c>
      <c r="X403" t="s">
        <v>849</v>
      </c>
      <c r="Y403">
        <v>0.000948</v>
      </c>
    </row>
    <row r="404" spans="2:25" ht="15">
      <c r="B404" s="40">
        <v>1.3583</v>
      </c>
      <c r="D404" s="1">
        <v>34.5</v>
      </c>
      <c r="V404" t="str">
        <f t="shared" si="6"/>
        <v>Joules  &lt;&lt;&lt;&gt;&gt;&gt; Ergs </v>
      </c>
      <c r="W404" t="s">
        <v>854</v>
      </c>
      <c r="X404" t="s">
        <v>850</v>
      </c>
      <c r="Y404">
        <v>10000000</v>
      </c>
    </row>
    <row r="405" spans="1:25" ht="15">
      <c r="A405" s="24" t="s">
        <v>746</v>
      </c>
      <c r="B405" s="40">
        <v>1.3594</v>
      </c>
      <c r="V405" t="str">
        <f t="shared" si="6"/>
        <v>Joules  &lt;&lt;&lt;&gt;&gt;&gt; Foot-pounds </v>
      </c>
      <c r="W405" t="s">
        <v>854</v>
      </c>
      <c r="X405" t="s">
        <v>300</v>
      </c>
      <c r="Y405">
        <v>0.7376</v>
      </c>
    </row>
    <row r="406" spans="1:25" ht="15">
      <c r="A406" s="24" t="s">
        <v>748</v>
      </c>
      <c r="B406" s="40">
        <v>1.375</v>
      </c>
      <c r="V406" t="str">
        <f t="shared" si="6"/>
        <v>Joules  &lt;&lt;&lt;&gt;&gt;&gt; Kilogram-Calories </v>
      </c>
      <c r="W406" t="s">
        <v>854</v>
      </c>
      <c r="X406" t="s">
        <v>855</v>
      </c>
      <c r="Y406">
        <v>0.0002389</v>
      </c>
    </row>
    <row r="407" spans="2:25" ht="15">
      <c r="B407" s="40">
        <v>1.378</v>
      </c>
      <c r="D407" s="1">
        <v>35</v>
      </c>
      <c r="V407" t="str">
        <f t="shared" si="6"/>
        <v>Joules  &lt;&lt;&lt;&gt;&gt;&gt; Kilogram-meters </v>
      </c>
      <c r="W407" t="s">
        <v>854</v>
      </c>
      <c r="X407" t="s">
        <v>856</v>
      </c>
      <c r="Y407">
        <v>0.102</v>
      </c>
    </row>
    <row r="408" spans="1:25" ht="15">
      <c r="A408" s="24" t="s">
        <v>751</v>
      </c>
      <c r="B408" s="40">
        <v>1.3906</v>
      </c>
      <c r="V408" t="str">
        <f t="shared" si="6"/>
        <v>Joules  &lt;&lt;&lt;&gt;&gt;&gt; Poundals </v>
      </c>
      <c r="W408" t="s">
        <v>854</v>
      </c>
      <c r="X408" t="s">
        <v>276</v>
      </c>
      <c r="Y408">
        <v>723.3</v>
      </c>
    </row>
    <row r="409" spans="2:25" ht="15">
      <c r="B409" s="40">
        <v>1.3976</v>
      </c>
      <c r="D409" s="1">
        <v>35.5</v>
      </c>
      <c r="V409" t="str">
        <f t="shared" si="6"/>
        <v>Joules  &lt;&lt;&lt;&gt;&gt;&gt; Pounds </v>
      </c>
      <c r="W409" t="s">
        <v>854</v>
      </c>
      <c r="X409" t="s">
        <v>277</v>
      </c>
      <c r="Y409">
        <v>22.48</v>
      </c>
    </row>
    <row r="410" spans="1:25" ht="15">
      <c r="A410" s="24" t="s">
        <v>754</v>
      </c>
      <c r="B410" s="40">
        <v>1.4062</v>
      </c>
      <c r="V410" t="str">
        <f t="shared" si="6"/>
        <v>Joules  &lt;&lt;&lt;&gt;&gt;&gt; Watt-Hours </v>
      </c>
      <c r="W410" t="s">
        <v>854</v>
      </c>
      <c r="X410" t="s">
        <v>282</v>
      </c>
      <c r="Y410">
        <v>0.0002778</v>
      </c>
    </row>
    <row r="411" spans="2:25" ht="15">
      <c r="B411" s="40">
        <v>1.4173</v>
      </c>
      <c r="D411" s="1">
        <v>36</v>
      </c>
      <c r="V411" t="str">
        <f t="shared" si="6"/>
        <v>Joules/Centimeter &lt;&lt;&lt;&gt;&gt;&gt; Dynes</v>
      </c>
      <c r="W411" t="s">
        <v>270</v>
      </c>
      <c r="X411" t="s">
        <v>269</v>
      </c>
      <c r="Y411">
        <v>10000000</v>
      </c>
    </row>
    <row r="412" spans="1:25" ht="15">
      <c r="A412" s="24" t="s">
        <v>757</v>
      </c>
      <c r="B412" s="40">
        <v>1.4219</v>
      </c>
      <c r="V412" t="str">
        <f t="shared" si="6"/>
        <v>Joules/Centimeters  &lt;&lt;&lt;&gt;&gt;&gt; dynes </v>
      </c>
      <c r="W412" t="s">
        <v>373</v>
      </c>
      <c r="X412" t="s">
        <v>374</v>
      </c>
      <c r="Y412">
        <v>10000000</v>
      </c>
    </row>
    <row r="413" spans="2:25" ht="15">
      <c r="B413" s="40">
        <v>1.437</v>
      </c>
      <c r="D413" s="1">
        <v>36.5</v>
      </c>
      <c r="V413" t="str">
        <f t="shared" si="6"/>
        <v>Joules/Centimeters  &lt;&lt;&lt;&gt;&gt;&gt; Grams </v>
      </c>
      <c r="W413" t="s">
        <v>373</v>
      </c>
      <c r="X413" t="s">
        <v>165</v>
      </c>
      <c r="Y413">
        <v>10200</v>
      </c>
    </row>
    <row r="414" spans="1:25" ht="15">
      <c r="A414" s="24" t="s">
        <v>759</v>
      </c>
      <c r="B414" s="40">
        <v>1.4375</v>
      </c>
      <c r="V414" t="str">
        <f t="shared" si="6"/>
        <v>Joules/Centimeters  &lt;&lt;&lt;&gt;&gt;&gt; Joules/Meter (newton) </v>
      </c>
      <c r="W414" t="s">
        <v>373</v>
      </c>
      <c r="X414" t="s">
        <v>375</v>
      </c>
      <c r="Y414">
        <v>100</v>
      </c>
    </row>
    <row r="415" spans="1:25" ht="15">
      <c r="A415" s="24" t="s">
        <v>764</v>
      </c>
      <c r="B415" s="40">
        <v>1.4531</v>
      </c>
      <c r="V415" t="str">
        <f t="shared" si="6"/>
        <v>Kilograms &lt;&lt;&lt;&gt;&gt;&gt; Dynes</v>
      </c>
      <c r="W415" t="s">
        <v>30</v>
      </c>
      <c r="X415" t="s">
        <v>269</v>
      </c>
      <c r="Y415">
        <v>980665</v>
      </c>
    </row>
    <row r="416" spans="2:25" ht="15">
      <c r="B416" s="40">
        <v>1.4567</v>
      </c>
      <c r="D416" s="1">
        <v>37</v>
      </c>
      <c r="V416" t="str">
        <f t="shared" si="6"/>
        <v>Kilograms &lt;&lt;&lt;&gt;&gt;&gt; Grams (g)</v>
      </c>
      <c r="W416" t="s">
        <v>30</v>
      </c>
      <c r="X416" t="s">
        <v>376</v>
      </c>
      <c r="Y416">
        <v>1000</v>
      </c>
    </row>
    <row r="417" spans="1:25" ht="15">
      <c r="A417" s="24" t="s">
        <v>767</v>
      </c>
      <c r="B417" s="40">
        <v>1.4688</v>
      </c>
      <c r="V417" t="str">
        <f t="shared" si="6"/>
        <v>Kilograms &lt;&lt;&lt;&gt;&gt;&gt; Hundredweight (long)</v>
      </c>
      <c r="W417" t="s">
        <v>30</v>
      </c>
      <c r="X417" t="s">
        <v>357</v>
      </c>
      <c r="Y417">
        <v>0.01968413</v>
      </c>
    </row>
    <row r="418" spans="2:25" ht="15">
      <c r="B418" s="40">
        <v>1.4764</v>
      </c>
      <c r="D418" s="1">
        <v>37.5</v>
      </c>
      <c r="V418" t="str">
        <f t="shared" si="6"/>
        <v>Kilograms &lt;&lt;&lt;&gt;&gt;&gt; Hundredweight (short)</v>
      </c>
      <c r="W418" t="s">
        <v>30</v>
      </c>
      <c r="X418" t="s">
        <v>358</v>
      </c>
      <c r="Y418">
        <v>0.02204622</v>
      </c>
    </row>
    <row r="419" spans="1:25" ht="15">
      <c r="A419" s="24" t="s">
        <v>769</v>
      </c>
      <c r="B419" s="40">
        <v>1.4844</v>
      </c>
      <c r="V419" t="str">
        <f t="shared" si="6"/>
        <v>Kilograms &lt;&lt;&lt;&gt;&gt;&gt; Ounces (avoirdupois)</v>
      </c>
      <c r="W419" t="s">
        <v>30</v>
      </c>
      <c r="X419" t="s">
        <v>326</v>
      </c>
      <c r="Y419">
        <v>35.27397</v>
      </c>
    </row>
    <row r="420" spans="2:25" ht="15">
      <c r="B420" s="40">
        <v>1.4961</v>
      </c>
      <c r="D420" s="1">
        <v>38</v>
      </c>
      <c r="V420" t="str">
        <f t="shared" si="6"/>
        <v>Kilograms &lt;&lt;&lt;&gt;&gt;&gt; Ounces (troy)</v>
      </c>
      <c r="W420" t="s">
        <v>30</v>
      </c>
      <c r="X420" t="s">
        <v>327</v>
      </c>
      <c r="Y420">
        <v>32.15074</v>
      </c>
    </row>
    <row r="421" spans="1:25" ht="15">
      <c r="A421" s="24" t="s">
        <v>772</v>
      </c>
      <c r="B421" s="40">
        <v>1.5</v>
      </c>
      <c r="V421" t="str">
        <f t="shared" si="6"/>
        <v>Kilograms &lt;&lt;&lt;&gt;&gt;&gt; Pounds (avoirdupois)</v>
      </c>
      <c r="W421" t="s">
        <v>30</v>
      </c>
      <c r="X421" t="s">
        <v>377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30</v>
      </c>
      <c r="X422" t="s">
        <v>378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30</v>
      </c>
      <c r="X423" t="s">
        <v>379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30</v>
      </c>
      <c r="X424" t="s">
        <v>380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30</v>
      </c>
      <c r="X425" t="s">
        <v>381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30</v>
      </c>
      <c r="X426" t="s">
        <v>382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275</v>
      </c>
      <c r="X427" t="s">
        <v>274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275</v>
      </c>
      <c r="X428" t="s">
        <v>165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275</v>
      </c>
      <c r="X429" t="s">
        <v>383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275</v>
      </c>
      <c r="X430" t="s">
        <v>384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275</v>
      </c>
      <c r="X431" t="s">
        <v>276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275</v>
      </c>
      <c r="X432" t="s">
        <v>277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275</v>
      </c>
      <c r="X433" t="s">
        <v>361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275</v>
      </c>
      <c r="X434" t="s">
        <v>385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386</v>
      </c>
      <c r="X435" t="s">
        <v>387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386</v>
      </c>
      <c r="X436" t="s">
        <v>388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386</v>
      </c>
      <c r="X437" t="s">
        <v>389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390</v>
      </c>
      <c r="X438" t="s">
        <v>391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390</v>
      </c>
      <c r="X439" t="s">
        <v>392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390</v>
      </c>
      <c r="X440" t="s">
        <v>393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390</v>
      </c>
      <c r="X441" t="s">
        <v>394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390</v>
      </c>
      <c r="X442" t="s">
        <v>395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390</v>
      </c>
      <c r="X443" t="s">
        <v>396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397</v>
      </c>
      <c r="X444" t="s">
        <v>398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399</v>
      </c>
      <c r="X445" t="s">
        <v>269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400</v>
      </c>
      <c r="X446" t="s">
        <v>395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400</v>
      </c>
      <c r="X447" t="s">
        <v>396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401</v>
      </c>
      <c r="X448" t="s">
        <v>402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403</v>
      </c>
      <c r="X449" t="s">
        <v>272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404</v>
      </c>
      <c r="X450" t="s">
        <v>150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405</v>
      </c>
      <c r="X451" t="s">
        <v>406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405</v>
      </c>
      <c r="X452" t="s">
        <v>407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405</v>
      </c>
      <c r="X453" t="s">
        <v>408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405</v>
      </c>
      <c r="X454" t="s">
        <v>409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405</v>
      </c>
      <c r="X455" t="s">
        <v>410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405</v>
      </c>
      <c r="X456" t="s">
        <v>411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405</v>
      </c>
      <c r="X457" t="s">
        <v>412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405</v>
      </c>
      <c r="X458" t="s">
        <v>413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405</v>
      </c>
      <c r="X459" t="s">
        <v>414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415</v>
      </c>
      <c r="X460" t="s">
        <v>416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184</v>
      </c>
      <c r="X461" t="s">
        <v>181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184</v>
      </c>
      <c r="X462" t="s">
        <v>182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184</v>
      </c>
      <c r="X463" t="s">
        <v>183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184</v>
      </c>
      <c r="X464" t="s">
        <v>185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184</v>
      </c>
      <c r="X465" t="s">
        <v>186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184</v>
      </c>
      <c r="X466" t="s">
        <v>187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191</v>
      </c>
      <c r="X467" t="s">
        <v>417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191</v>
      </c>
      <c r="X468" t="s">
        <v>190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191</v>
      </c>
      <c r="X469" t="s">
        <v>192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191</v>
      </c>
      <c r="X470" t="s">
        <v>193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418</v>
      </c>
      <c r="X471" t="s">
        <v>272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857</v>
      </c>
      <c r="X472" t="s">
        <v>849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857</v>
      </c>
      <c r="X473" t="s">
        <v>850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857</v>
      </c>
      <c r="X474" t="s">
        <v>851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857</v>
      </c>
      <c r="X475" t="s">
        <v>852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857</v>
      </c>
      <c r="X476" t="s">
        <v>853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857</v>
      </c>
      <c r="X477" t="s">
        <v>854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857</v>
      </c>
      <c r="X478" t="s">
        <v>855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857</v>
      </c>
      <c r="X479" t="s">
        <v>856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857</v>
      </c>
      <c r="X480" t="s">
        <v>419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857</v>
      </c>
      <c r="X481" t="s">
        <v>420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144</v>
      </c>
      <c r="X482" t="s">
        <v>141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144</v>
      </c>
      <c r="X483" t="s">
        <v>350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144</v>
      </c>
      <c r="X484" t="s">
        <v>142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144</v>
      </c>
      <c r="X485" t="s">
        <v>143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144</v>
      </c>
      <c r="X486" t="s">
        <v>351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144</v>
      </c>
      <c r="X487" t="s">
        <v>140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185</v>
      </c>
      <c r="X488" t="s">
        <v>421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185</v>
      </c>
      <c r="X489" t="s">
        <v>183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185</v>
      </c>
      <c r="X490" t="s">
        <v>184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185</v>
      </c>
      <c r="X491" t="s">
        <v>422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185</v>
      </c>
      <c r="X492" t="s">
        <v>423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185</v>
      </c>
      <c r="X493" t="s">
        <v>424</v>
      </c>
      <c r="Y493">
        <v>2027</v>
      </c>
    </row>
    <row r="494" spans="22:25" ht="15">
      <c r="V494" t="str">
        <f t="shared" si="7"/>
        <v>League &lt;&lt;&lt;&gt;&gt;&gt; Miles</v>
      </c>
      <c r="W494" t="s">
        <v>425</v>
      </c>
      <c r="X494" t="s">
        <v>16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426</v>
      </c>
      <c r="X495" t="s">
        <v>405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426</v>
      </c>
      <c r="X496" t="s">
        <v>427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428</v>
      </c>
      <c r="X497" t="s">
        <v>409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429</v>
      </c>
      <c r="X498" t="s">
        <v>409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150</v>
      </c>
      <c r="X499" t="s">
        <v>430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150</v>
      </c>
      <c r="X500" t="s">
        <v>318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150</v>
      </c>
      <c r="X501" t="s">
        <v>809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150</v>
      </c>
      <c r="X502" t="s">
        <v>148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150</v>
      </c>
      <c r="X503" t="s">
        <v>149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150</v>
      </c>
      <c r="X504" t="s">
        <v>217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150</v>
      </c>
      <c r="X505" t="s">
        <v>236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150</v>
      </c>
      <c r="X506" t="s">
        <v>431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150</v>
      </c>
      <c r="X507" t="s">
        <v>432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150</v>
      </c>
      <c r="X508" t="s">
        <v>433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223</v>
      </c>
      <c r="X509" t="s">
        <v>221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223</v>
      </c>
      <c r="X510" t="s">
        <v>434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307</v>
      </c>
      <c r="X511" t="s">
        <v>434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435</v>
      </c>
      <c r="X512" t="s">
        <v>229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435</v>
      </c>
      <c r="X513" t="s">
        <v>226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436</v>
      </c>
      <c r="X514" t="s">
        <v>437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436</v>
      </c>
      <c r="X515" t="s">
        <v>438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439</v>
      </c>
      <c r="X516" t="s">
        <v>440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439</v>
      </c>
      <c r="X517" t="s">
        <v>441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442</v>
      </c>
      <c r="X518" t="s">
        <v>440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442</v>
      </c>
      <c r="X519" t="s">
        <v>299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443</v>
      </c>
      <c r="X520" t="s">
        <v>440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444</v>
      </c>
      <c r="X521" t="s">
        <v>445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444</v>
      </c>
      <c r="X522" t="s">
        <v>446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411</v>
      </c>
      <c r="X523" t="s">
        <v>447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411</v>
      </c>
      <c r="X524" t="s">
        <v>10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411</v>
      </c>
      <c r="X525" t="s">
        <v>409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411</v>
      </c>
      <c r="X526" t="s">
        <v>405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411</v>
      </c>
      <c r="X527" t="s">
        <v>448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411</v>
      </c>
      <c r="X528" t="s">
        <v>449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411</v>
      </c>
      <c r="X529" t="s">
        <v>413</v>
      </c>
      <c r="Y529">
        <v>1000</v>
      </c>
    </row>
    <row r="530" spans="22:25" ht="15">
      <c r="V530" t="str">
        <f t="shared" si="8"/>
        <v>Meters  &lt;&lt;&lt;&gt;&gt;&gt; Rods</v>
      </c>
      <c r="W530" t="s">
        <v>411</v>
      </c>
      <c r="X530" t="s">
        <v>304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411</v>
      </c>
      <c r="X531" t="s">
        <v>414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450</v>
      </c>
      <c r="X532" t="s">
        <v>421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450</v>
      </c>
      <c r="X533" t="s">
        <v>451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452</v>
      </c>
      <c r="X534" t="s">
        <v>453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186</v>
      </c>
      <c r="X535" t="s">
        <v>181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186</v>
      </c>
      <c r="X536" t="s">
        <v>182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186</v>
      </c>
      <c r="X537" t="s">
        <v>183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186</v>
      </c>
      <c r="X538" t="s">
        <v>184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186</v>
      </c>
      <c r="X539" t="s">
        <v>185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186</v>
      </c>
      <c r="X540" t="s">
        <v>187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454</v>
      </c>
      <c r="X541" t="s">
        <v>421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454</v>
      </c>
      <c r="X542" t="s">
        <v>182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454</v>
      </c>
      <c r="X543" t="s">
        <v>183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454</v>
      </c>
      <c r="X544" t="s">
        <v>184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454</v>
      </c>
      <c r="X545" t="s">
        <v>455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454</v>
      </c>
      <c r="X546" t="s">
        <v>187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454</v>
      </c>
      <c r="X547" t="s">
        <v>188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296</v>
      </c>
      <c r="X548" t="s">
        <v>189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296</v>
      </c>
      <c r="X549" t="s">
        <v>190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296</v>
      </c>
      <c r="X550" t="s">
        <v>191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296</v>
      </c>
      <c r="X551" t="s">
        <v>193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456</v>
      </c>
      <c r="X552" t="s">
        <v>165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445</v>
      </c>
      <c r="X553" t="s">
        <v>444</v>
      </c>
      <c r="Y553">
        <v>1E-12</v>
      </c>
    </row>
    <row r="554" spans="22:25" ht="15">
      <c r="V554" t="str">
        <f t="shared" si="8"/>
        <v>Microhms  &lt;&lt;&lt;&gt;&gt;&gt; Ohms </v>
      </c>
      <c r="W554" t="s">
        <v>445</v>
      </c>
      <c r="X554" t="s">
        <v>446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457</v>
      </c>
      <c r="X555" t="s">
        <v>150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458</v>
      </c>
      <c r="X556" t="s">
        <v>411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448</v>
      </c>
      <c r="X557" t="s">
        <v>408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448</v>
      </c>
      <c r="X558" t="s">
        <v>405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448</v>
      </c>
      <c r="X559" t="s">
        <v>411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448</v>
      </c>
      <c r="X560" t="s">
        <v>449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448</v>
      </c>
      <c r="X561" t="s">
        <v>414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449</v>
      </c>
      <c r="X562" t="s">
        <v>407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449</v>
      </c>
      <c r="X563" t="s">
        <v>408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449</v>
      </c>
      <c r="X564" t="s">
        <v>409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449</v>
      </c>
      <c r="X565" t="s">
        <v>405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449</v>
      </c>
      <c r="X566" t="s">
        <v>411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449</v>
      </c>
      <c r="X567" t="s">
        <v>448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449</v>
      </c>
      <c r="X568" t="s">
        <v>414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187</v>
      </c>
      <c r="X569" t="s">
        <v>181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187</v>
      </c>
      <c r="X570" t="s">
        <v>182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187</v>
      </c>
      <c r="X571" t="s">
        <v>183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187</v>
      </c>
      <c r="X572" t="s">
        <v>184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187</v>
      </c>
      <c r="X573" t="s">
        <v>455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187</v>
      </c>
      <c r="X574" t="s">
        <v>185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187</v>
      </c>
      <c r="X575" t="s">
        <v>186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187</v>
      </c>
      <c r="X576" t="s">
        <v>188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193</v>
      </c>
      <c r="X577" t="s">
        <v>189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193</v>
      </c>
      <c r="X578" t="s">
        <v>190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193</v>
      </c>
      <c r="X579" t="s">
        <v>191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193</v>
      </c>
      <c r="X580" t="s">
        <v>192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188</v>
      </c>
      <c r="X581" t="s">
        <v>181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188</v>
      </c>
      <c r="X582" t="s">
        <v>183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188</v>
      </c>
      <c r="X583" t="s">
        <v>455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188</v>
      </c>
      <c r="X584" t="s">
        <v>459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188</v>
      </c>
      <c r="X585" t="s">
        <v>187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460</v>
      </c>
      <c r="X586" t="s">
        <v>275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332</v>
      </c>
      <c r="X587" t="s">
        <v>252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332</v>
      </c>
      <c r="X588" t="s">
        <v>165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461</v>
      </c>
      <c r="X589" t="s">
        <v>150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413</v>
      </c>
      <c r="X590" t="s">
        <v>407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413</v>
      </c>
      <c r="X591" t="s">
        <v>408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413</v>
      </c>
      <c r="X592" t="s">
        <v>409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413</v>
      </c>
      <c r="X593" t="s">
        <v>405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413</v>
      </c>
      <c r="X594" t="s">
        <v>411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413</v>
      </c>
      <c r="X595" t="s">
        <v>427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413</v>
      </c>
      <c r="X596" t="s">
        <v>462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413</v>
      </c>
      <c r="X597" t="s">
        <v>414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463</v>
      </c>
      <c r="X598" t="s">
        <v>453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464</v>
      </c>
      <c r="X599" t="s">
        <v>411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462</v>
      </c>
      <c r="X600" t="s">
        <v>407</v>
      </c>
      <c r="Y600">
        <v>0.00254</v>
      </c>
    </row>
    <row r="601" spans="22:25" ht="15">
      <c r="V601" t="str">
        <f t="shared" si="9"/>
        <v>Mils  &lt;&lt;&lt;&gt;&gt;&gt; Feet </v>
      </c>
      <c r="W601" t="s">
        <v>462</v>
      </c>
      <c r="X601" t="s">
        <v>408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462</v>
      </c>
      <c r="X602" t="s">
        <v>409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462</v>
      </c>
      <c r="X603" t="s">
        <v>405</v>
      </c>
      <c r="Y603">
        <v>0.00254</v>
      </c>
    </row>
    <row r="604" spans="22:25" ht="15">
      <c r="V604" t="str">
        <f t="shared" si="9"/>
        <v>Mils  &lt;&lt;&lt;&gt;&gt;&gt; Yards </v>
      </c>
      <c r="W604" t="s">
        <v>462</v>
      </c>
      <c r="X604" t="s">
        <v>414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465</v>
      </c>
      <c r="X605" t="s">
        <v>466</v>
      </c>
      <c r="Y605">
        <v>60</v>
      </c>
    </row>
    <row r="606" spans="22:25" ht="15">
      <c r="V606" t="str">
        <f t="shared" si="9"/>
        <v>Newtons (N) &lt;&lt;&lt;&gt;&gt;&gt; Dynes</v>
      </c>
      <c r="W606" t="s">
        <v>272</v>
      </c>
      <c r="X606" t="s">
        <v>269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272</v>
      </c>
      <c r="X607" t="s">
        <v>467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272</v>
      </c>
      <c r="X608" t="s">
        <v>418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272</v>
      </c>
      <c r="X609" t="s">
        <v>468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272</v>
      </c>
      <c r="X610" t="s">
        <v>469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272</v>
      </c>
      <c r="X611" t="s">
        <v>470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471</v>
      </c>
      <c r="X612" t="s">
        <v>472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471</v>
      </c>
      <c r="X613" t="s">
        <v>473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474</v>
      </c>
      <c r="X614" t="s">
        <v>475</v>
      </c>
      <c r="Y614">
        <v>1.0005</v>
      </c>
    </row>
    <row r="615" spans="22:25" ht="15">
      <c r="V615" t="str">
        <f t="shared" si="9"/>
        <v>Ohms  &lt;&lt;&lt;&gt;&gt;&gt; Megohms </v>
      </c>
      <c r="W615" t="s">
        <v>446</v>
      </c>
      <c r="X615" t="s">
        <v>444</v>
      </c>
      <c r="Y615">
        <v>1E-06</v>
      </c>
    </row>
    <row r="616" spans="22:25" ht="15">
      <c r="V616" t="str">
        <f t="shared" si="9"/>
        <v>Ohms  &lt;&lt;&lt;&gt;&gt;&gt; Microhms </v>
      </c>
      <c r="W616" t="s">
        <v>446</v>
      </c>
      <c r="X616" t="s">
        <v>445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253</v>
      </c>
      <c r="X617" t="s">
        <v>251</v>
      </c>
      <c r="Y617">
        <v>16</v>
      </c>
    </row>
    <row r="618" spans="22:25" ht="15">
      <c r="V618" t="str">
        <f t="shared" si="9"/>
        <v>Ounces  &lt;&lt;&lt;&gt;&gt;&gt; Grains </v>
      </c>
      <c r="W618" t="s">
        <v>253</v>
      </c>
      <c r="X618" t="s">
        <v>252</v>
      </c>
      <c r="Y618">
        <v>437.5</v>
      </c>
    </row>
    <row r="619" spans="22:25" ht="15">
      <c r="V619" t="str">
        <f t="shared" si="9"/>
        <v>Ounces  &lt;&lt;&lt;&gt;&gt;&gt; Grams </v>
      </c>
      <c r="W619" t="s">
        <v>253</v>
      </c>
      <c r="X619" t="s">
        <v>165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253</v>
      </c>
      <c r="X620" t="s">
        <v>255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253</v>
      </c>
      <c r="X621" t="s">
        <v>277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253</v>
      </c>
      <c r="X622" t="s">
        <v>361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253</v>
      </c>
      <c r="X623" t="s">
        <v>363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326</v>
      </c>
      <c r="X624" t="s">
        <v>376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326</v>
      </c>
      <c r="X625" t="s">
        <v>325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327</v>
      </c>
      <c r="X626" t="s">
        <v>376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327</v>
      </c>
      <c r="X627" t="s">
        <v>325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255</v>
      </c>
      <c r="X628" t="s">
        <v>252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255</v>
      </c>
      <c r="X629" t="s">
        <v>165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255</v>
      </c>
      <c r="X630" t="s">
        <v>322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255</v>
      </c>
      <c r="X631" t="s">
        <v>476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255</v>
      </c>
      <c r="X632" t="s">
        <v>477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478</v>
      </c>
      <c r="X633" t="s">
        <v>396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468</v>
      </c>
      <c r="X634" t="s">
        <v>272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479</v>
      </c>
      <c r="X635" t="s">
        <v>405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479</v>
      </c>
      <c r="X636" t="s">
        <v>427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480</v>
      </c>
      <c r="X637" t="s">
        <v>148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480</v>
      </c>
      <c r="X638" t="s">
        <v>150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481</v>
      </c>
      <c r="X639" t="s">
        <v>148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481</v>
      </c>
      <c r="X640" t="s">
        <v>150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476</v>
      </c>
      <c r="X641" t="s">
        <v>252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476</v>
      </c>
      <c r="X642" t="s">
        <v>165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476</v>
      </c>
      <c r="X643" t="s">
        <v>255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476</v>
      </c>
      <c r="X644" t="s">
        <v>477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482</v>
      </c>
      <c r="X645" t="s">
        <v>483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482</v>
      </c>
      <c r="X646" t="s">
        <v>148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482</v>
      </c>
      <c r="X647" t="s">
        <v>484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482</v>
      </c>
      <c r="X648" t="s">
        <v>485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482</v>
      </c>
      <c r="X649" t="s">
        <v>150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482</v>
      </c>
      <c r="X650" t="s">
        <v>461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482</v>
      </c>
      <c r="X651" t="s">
        <v>486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482</v>
      </c>
      <c r="X652" t="s">
        <v>487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482</v>
      </c>
      <c r="X653" t="s">
        <v>488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487</v>
      </c>
      <c r="X654" t="s">
        <v>489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488</v>
      </c>
      <c r="X655" t="s">
        <v>318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488</v>
      </c>
      <c r="X656" t="s">
        <v>809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488</v>
      </c>
      <c r="X657" t="s">
        <v>148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488</v>
      </c>
      <c r="X658" t="s">
        <v>149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488</v>
      </c>
      <c r="X659" t="s">
        <v>217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488</v>
      </c>
      <c r="X660" t="s">
        <v>308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488</v>
      </c>
      <c r="X661" t="s">
        <v>490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488</v>
      </c>
      <c r="X662" t="s">
        <v>150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488</v>
      </c>
      <c r="X663" t="s">
        <v>461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488</v>
      </c>
      <c r="X664" t="s">
        <v>491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488</v>
      </c>
      <c r="X665" t="s">
        <v>492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488</v>
      </c>
      <c r="X666" t="s">
        <v>493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469</v>
      </c>
      <c r="X667" t="s">
        <v>272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273</v>
      </c>
      <c r="X668" t="s">
        <v>269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276</v>
      </c>
      <c r="X669" t="s">
        <v>165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276</v>
      </c>
      <c r="X670" t="s">
        <v>275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276</v>
      </c>
      <c r="X671" t="s">
        <v>277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171</v>
      </c>
      <c r="X672" t="s">
        <v>169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171</v>
      </c>
      <c r="X673" t="s">
        <v>195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171</v>
      </c>
      <c r="X674" t="s">
        <v>170</v>
      </c>
      <c r="Y674">
        <v>0.1383</v>
      </c>
    </row>
    <row r="675" spans="22:25" ht="15">
      <c r="V675" t="str">
        <f t="shared" si="10"/>
        <v>Pounds &lt;&lt;&lt;&gt;&gt;&gt; Dynes</v>
      </c>
      <c r="W675" t="s">
        <v>28</v>
      </c>
      <c r="X675" t="s">
        <v>269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277</v>
      </c>
      <c r="X676" t="s">
        <v>251</v>
      </c>
      <c r="Y676">
        <v>256</v>
      </c>
    </row>
    <row r="677" spans="22:25" ht="15">
      <c r="V677" t="str">
        <f t="shared" si="10"/>
        <v>Pounds  &lt;&lt;&lt;&gt;&gt;&gt; Dynes </v>
      </c>
      <c r="W677" t="s">
        <v>277</v>
      </c>
      <c r="X677" t="s">
        <v>274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277</v>
      </c>
      <c r="X678" t="s">
        <v>252</v>
      </c>
      <c r="Y678">
        <v>7000</v>
      </c>
    </row>
    <row r="679" spans="22:25" ht="15">
      <c r="V679" t="str">
        <f t="shared" si="10"/>
        <v>Pounds  &lt;&lt;&lt;&gt;&gt;&gt; Grams </v>
      </c>
      <c r="W679" t="s">
        <v>277</v>
      </c>
      <c r="X679" t="s">
        <v>165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277</v>
      </c>
      <c r="X680" t="s">
        <v>383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277</v>
      </c>
      <c r="X681" t="s">
        <v>384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277</v>
      </c>
      <c r="X682" t="s">
        <v>275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277</v>
      </c>
      <c r="X683" t="s">
        <v>253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277</v>
      </c>
      <c r="X684" t="s">
        <v>255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277</v>
      </c>
      <c r="X685" t="s">
        <v>276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277</v>
      </c>
      <c r="X686" t="s">
        <v>477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277</v>
      </c>
      <c r="X687" t="s">
        <v>494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277</v>
      </c>
      <c r="X688" t="s">
        <v>385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377</v>
      </c>
      <c r="X689" t="s">
        <v>325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477</v>
      </c>
      <c r="X690" t="s">
        <v>252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477</v>
      </c>
      <c r="X691" t="s">
        <v>165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477</v>
      </c>
      <c r="X692" t="s">
        <v>322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477</v>
      </c>
      <c r="X693" t="s">
        <v>255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477</v>
      </c>
      <c r="X694" t="s">
        <v>476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477</v>
      </c>
      <c r="X695" t="s">
        <v>495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477</v>
      </c>
      <c r="X696" t="s">
        <v>361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477</v>
      </c>
      <c r="X697" t="s">
        <v>363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477</v>
      </c>
      <c r="X698" t="s">
        <v>385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496</v>
      </c>
      <c r="X699" t="s">
        <v>809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496</v>
      </c>
      <c r="X700" t="s">
        <v>148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496</v>
      </c>
      <c r="X701" t="s">
        <v>841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228</v>
      </c>
      <c r="X702" t="s">
        <v>229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387</v>
      </c>
      <c r="X703" t="s">
        <v>386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335</v>
      </c>
      <c r="X704" t="s">
        <v>334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472</v>
      </c>
      <c r="X705" t="s">
        <v>272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388</v>
      </c>
      <c r="X706" t="s">
        <v>386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389</v>
      </c>
      <c r="X707" t="s">
        <v>386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473</v>
      </c>
      <c r="X708" t="s">
        <v>272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497</v>
      </c>
      <c r="X709" t="s">
        <v>391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497</v>
      </c>
      <c r="X710" t="s">
        <v>498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497</v>
      </c>
      <c r="X711" t="s">
        <v>393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497</v>
      </c>
      <c r="X712" t="s">
        <v>394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393</v>
      </c>
      <c r="X713" t="s">
        <v>499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393</v>
      </c>
      <c r="X714" t="s">
        <v>498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393</v>
      </c>
      <c r="X715" t="s">
        <v>497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393</v>
      </c>
      <c r="X716" t="s">
        <v>394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395</v>
      </c>
      <c r="X717" t="s">
        <v>823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395</v>
      </c>
      <c r="X718" t="s">
        <v>174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395</v>
      </c>
      <c r="X719" t="s">
        <v>402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395</v>
      </c>
      <c r="X720" t="s">
        <v>396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396</v>
      </c>
      <c r="X721" t="s">
        <v>823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396</v>
      </c>
      <c r="X722" t="s">
        <v>174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396</v>
      </c>
      <c r="X723" t="s">
        <v>402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396</v>
      </c>
      <c r="X724" t="s">
        <v>395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470</v>
      </c>
      <c r="X725" t="s">
        <v>272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838</v>
      </c>
      <c r="X726" t="s">
        <v>148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493</v>
      </c>
      <c r="X727" t="s">
        <v>216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493</v>
      </c>
      <c r="X728" t="s">
        <v>809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493</v>
      </c>
      <c r="X729" t="s">
        <v>148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493</v>
      </c>
      <c r="X730" t="s">
        <v>149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493</v>
      </c>
      <c r="X731" t="s">
        <v>217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493</v>
      </c>
      <c r="X732" t="s">
        <v>841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493</v>
      </c>
      <c r="X733" t="s">
        <v>150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246</v>
      </c>
      <c r="X734" t="s">
        <v>500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501</v>
      </c>
      <c r="X735" t="s">
        <v>502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501</v>
      </c>
      <c r="X736" t="s">
        <v>503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247</v>
      </c>
      <c r="X737" t="s">
        <v>504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505</v>
      </c>
      <c r="X738" t="s">
        <v>506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505</v>
      </c>
      <c r="X739" t="s">
        <v>502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505</v>
      </c>
      <c r="X740" t="s">
        <v>507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508</v>
      </c>
      <c r="X741" t="s">
        <v>509</v>
      </c>
      <c r="Y741">
        <v>0.25</v>
      </c>
    </row>
    <row r="742" spans="22:25" ht="15">
      <c r="V742" t="str">
        <f t="shared" si="11"/>
        <v>Rod  &lt;&lt;&lt;&gt;&gt;&gt; Meters </v>
      </c>
      <c r="W742" t="s">
        <v>508</v>
      </c>
      <c r="X742" t="s">
        <v>411</v>
      </c>
      <c r="Y742">
        <v>5.029</v>
      </c>
    </row>
    <row r="743" spans="22:25" ht="15">
      <c r="V743" t="str">
        <f t="shared" si="11"/>
        <v>Rods  &lt;&lt;&lt;&gt;&gt;&gt; Feet </v>
      </c>
      <c r="W743" t="s">
        <v>510</v>
      </c>
      <c r="X743" t="s">
        <v>408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511</v>
      </c>
      <c r="X744" t="s">
        <v>414</v>
      </c>
      <c r="Y744">
        <v>5.5</v>
      </c>
    </row>
    <row r="745" spans="22:25" ht="15">
      <c r="V745" t="str">
        <f t="shared" si="11"/>
        <v>Seconds &lt;&lt;&lt;&gt;&gt;&gt; Minutes</v>
      </c>
      <c r="W745" t="s">
        <v>47</v>
      </c>
      <c r="X745" t="s">
        <v>46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378</v>
      </c>
      <c r="X746" t="s">
        <v>30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512</v>
      </c>
      <c r="X747" t="s">
        <v>513</v>
      </c>
      <c r="Y747">
        <v>14.59</v>
      </c>
    </row>
    <row r="748" spans="22:25" ht="15">
      <c r="V748" t="str">
        <f t="shared" si="11"/>
        <v>Slug  &lt;&lt;&lt;&gt;&gt;&gt; Pounds </v>
      </c>
      <c r="W748" t="s">
        <v>512</v>
      </c>
      <c r="X748" t="s">
        <v>277</v>
      </c>
      <c r="Y748">
        <v>32.17</v>
      </c>
    </row>
    <row r="749" spans="22:25" ht="15">
      <c r="V749" t="str">
        <f t="shared" si="11"/>
        <v>Span  &lt;&lt;&lt;&gt;&gt;&gt; Inch </v>
      </c>
      <c r="W749" t="s">
        <v>514</v>
      </c>
      <c r="X749" t="s">
        <v>515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516</v>
      </c>
      <c r="X750" t="s">
        <v>197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516</v>
      </c>
      <c r="X751" t="s">
        <v>812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516</v>
      </c>
      <c r="X752" t="s">
        <v>199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516</v>
      </c>
      <c r="X753" t="s">
        <v>814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516</v>
      </c>
      <c r="X754" t="s">
        <v>815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516</v>
      </c>
      <c r="X755" t="s">
        <v>517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516</v>
      </c>
      <c r="X756" t="s">
        <v>816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812</v>
      </c>
      <c r="X757" t="s">
        <v>813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812</v>
      </c>
      <c r="X758" t="s">
        <v>197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812</v>
      </c>
      <c r="X759" t="s">
        <v>198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812</v>
      </c>
      <c r="X760" t="s">
        <v>199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812</v>
      </c>
      <c r="X761" t="s">
        <v>814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812</v>
      </c>
      <c r="X762" t="s">
        <v>815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812</v>
      </c>
      <c r="X763" t="s">
        <v>517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812</v>
      </c>
      <c r="X764" t="s">
        <v>816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199</v>
      </c>
      <c r="X765" t="s">
        <v>197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199</v>
      </c>
      <c r="X766" t="s">
        <v>198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199</v>
      </c>
      <c r="X767" t="s">
        <v>812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199</v>
      </c>
      <c r="X768" t="s">
        <v>814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199</v>
      </c>
      <c r="X769" t="s">
        <v>517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199</v>
      </c>
      <c r="X770" t="s">
        <v>200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199</v>
      </c>
      <c r="X771" t="s">
        <v>816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518</v>
      </c>
      <c r="X772" t="s">
        <v>813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518</v>
      </c>
      <c r="X773" t="s">
        <v>198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518</v>
      </c>
      <c r="X774" t="s">
        <v>812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518</v>
      </c>
      <c r="X775" t="s">
        <v>199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518</v>
      </c>
      <c r="X776" t="s">
        <v>814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518</v>
      </c>
      <c r="X777" t="s">
        <v>815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518</v>
      </c>
      <c r="X778" t="s">
        <v>816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814</v>
      </c>
      <c r="X779" t="s">
        <v>813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814</v>
      </c>
      <c r="X780" t="s">
        <v>198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814</v>
      </c>
      <c r="X781" t="s">
        <v>812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814</v>
      </c>
      <c r="X782" t="s">
        <v>199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814</v>
      </c>
      <c r="X783" t="s">
        <v>815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814</v>
      </c>
      <c r="X784" t="s">
        <v>517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814</v>
      </c>
      <c r="X785" t="s">
        <v>816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815</v>
      </c>
      <c r="X786" t="s">
        <v>813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815</v>
      </c>
      <c r="X787" t="s">
        <v>812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815</v>
      </c>
      <c r="X788" t="s">
        <v>519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815</v>
      </c>
      <c r="X789" t="s">
        <v>814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815</v>
      </c>
      <c r="X790" t="s">
        <v>816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517</v>
      </c>
      <c r="X791" t="s">
        <v>197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517</v>
      </c>
      <c r="X792" t="s">
        <v>198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517</v>
      </c>
      <c r="X793" t="s">
        <v>812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517</v>
      </c>
      <c r="X794" t="s">
        <v>199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200</v>
      </c>
      <c r="X795" t="s">
        <v>197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200</v>
      </c>
      <c r="X796" t="s">
        <v>198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200</v>
      </c>
      <c r="X797" t="s">
        <v>199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816</v>
      </c>
      <c r="X798" t="s">
        <v>813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816</v>
      </c>
      <c r="X799" t="s">
        <v>198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816</v>
      </c>
      <c r="X800" t="s">
        <v>812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816</v>
      </c>
      <c r="X801" t="s">
        <v>199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816</v>
      </c>
      <c r="X802" t="s">
        <v>814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816</v>
      </c>
      <c r="X803" t="s">
        <v>815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816</v>
      </c>
      <c r="X804" t="s">
        <v>517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520</v>
      </c>
      <c r="X805" t="s">
        <v>521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522</v>
      </c>
      <c r="X806" t="s">
        <v>523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524</v>
      </c>
      <c r="X807" t="s">
        <v>555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524</v>
      </c>
      <c r="X808" t="s">
        <v>556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524</v>
      </c>
      <c r="X809" t="s">
        <v>557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524</v>
      </c>
      <c r="X810" t="s">
        <v>523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524</v>
      </c>
      <c r="X811" t="s">
        <v>558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524</v>
      </c>
      <c r="X812" t="s">
        <v>32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524</v>
      </c>
      <c r="X813" t="s">
        <v>559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525</v>
      </c>
      <c r="X814" t="s">
        <v>523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526</v>
      </c>
      <c r="X815" t="s">
        <v>216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526</v>
      </c>
      <c r="X816" t="s">
        <v>555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526</v>
      </c>
      <c r="X817" t="s">
        <v>556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526</v>
      </c>
      <c r="X818" t="s">
        <v>558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526</v>
      </c>
      <c r="X819" t="s">
        <v>560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526</v>
      </c>
      <c r="X820" t="s">
        <v>32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526</v>
      </c>
      <c r="X821" t="s">
        <v>524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379</v>
      </c>
      <c r="X822" t="s">
        <v>325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527</v>
      </c>
      <c r="X823" t="s">
        <v>325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528</v>
      </c>
      <c r="X824" t="s">
        <v>359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361</v>
      </c>
      <c r="X825" t="s">
        <v>275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361</v>
      </c>
      <c r="X826" t="s">
        <v>277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361</v>
      </c>
      <c r="X827" t="s">
        <v>385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381</v>
      </c>
      <c r="X828" t="s">
        <v>325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363</v>
      </c>
      <c r="X829" t="s">
        <v>275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363</v>
      </c>
      <c r="X830" t="s">
        <v>277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385</v>
      </c>
      <c r="X831" t="s">
        <v>253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385</v>
      </c>
      <c r="X832" t="s">
        <v>255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385</v>
      </c>
      <c r="X833" t="s">
        <v>277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385</v>
      </c>
      <c r="X834" t="s">
        <v>477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385</v>
      </c>
      <c r="X835" t="s">
        <v>361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385</v>
      </c>
      <c r="X836" t="s">
        <v>363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529</v>
      </c>
      <c r="X837" t="s">
        <v>402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529</v>
      </c>
      <c r="X838" t="s">
        <v>396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530</v>
      </c>
      <c r="X839" t="s">
        <v>310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530</v>
      </c>
      <c r="X840" t="s">
        <v>230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530</v>
      </c>
      <c r="X841" t="s">
        <v>531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532</v>
      </c>
      <c r="X842" t="s">
        <v>533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534</v>
      </c>
      <c r="X843" t="s">
        <v>535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536</v>
      </c>
      <c r="X844" t="s">
        <v>537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282</v>
      </c>
      <c r="X845" t="s">
        <v>849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282</v>
      </c>
      <c r="X846" t="s">
        <v>850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282</v>
      </c>
      <c r="X847" t="s">
        <v>300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282</v>
      </c>
      <c r="X848" t="s">
        <v>852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282</v>
      </c>
      <c r="X849" t="s">
        <v>853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282</v>
      </c>
      <c r="X850" t="s">
        <v>855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282</v>
      </c>
      <c r="X851" t="s">
        <v>538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282</v>
      </c>
      <c r="X852" t="s">
        <v>857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140</v>
      </c>
      <c r="X853" t="s">
        <v>858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140</v>
      </c>
      <c r="X854" t="s">
        <v>141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140</v>
      </c>
      <c r="X855" t="s">
        <v>539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140</v>
      </c>
      <c r="X856" t="s">
        <v>350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140</v>
      </c>
      <c r="X857" t="s">
        <v>142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140</v>
      </c>
      <c r="X858" t="s">
        <v>143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140</v>
      </c>
      <c r="X859" t="s">
        <v>353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140</v>
      </c>
      <c r="X860" t="s">
        <v>351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140</v>
      </c>
      <c r="X861" t="s">
        <v>144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540</v>
      </c>
      <c r="X862" t="s">
        <v>541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540</v>
      </c>
      <c r="X863" t="s">
        <v>542</v>
      </c>
      <c r="Y863">
        <v>1</v>
      </c>
    </row>
    <row r="864" spans="22:25" ht="15">
      <c r="V864" t="str">
        <f t="shared" si="13"/>
        <v>Week  &lt;&lt;&lt;&gt;&gt;&gt; Day </v>
      </c>
      <c r="W864" t="s">
        <v>543</v>
      </c>
      <c r="X864" t="s">
        <v>544</v>
      </c>
      <c r="Y864">
        <v>7</v>
      </c>
    </row>
    <row r="865" spans="22:25" ht="15">
      <c r="V865" t="str">
        <f t="shared" si="13"/>
        <v>Week  &lt;&lt;&lt;&gt;&gt;&gt; Hour </v>
      </c>
      <c r="W865" t="s">
        <v>543</v>
      </c>
      <c r="X865" t="s">
        <v>545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543</v>
      </c>
      <c r="X866" t="s">
        <v>546</v>
      </c>
      <c r="Y866">
        <v>10080</v>
      </c>
    </row>
    <row r="867" spans="22:25" ht="15">
      <c r="V867" t="str">
        <f t="shared" si="13"/>
        <v>Week  &lt;&lt;&lt;&gt;&gt;&gt; Month </v>
      </c>
      <c r="W867" t="s">
        <v>543</v>
      </c>
      <c r="X867" t="s">
        <v>547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543</v>
      </c>
      <c r="X868" t="s">
        <v>548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414</v>
      </c>
      <c r="X869" t="s">
        <v>407</v>
      </c>
      <c r="Y869">
        <v>91.44</v>
      </c>
    </row>
    <row r="870" spans="22:25" ht="15">
      <c r="V870" t="str">
        <f t="shared" si="13"/>
        <v>Yards  &lt;&lt;&lt;&gt;&gt;&gt; fathom </v>
      </c>
      <c r="W870" t="s">
        <v>414</v>
      </c>
      <c r="X870" t="s">
        <v>549</v>
      </c>
      <c r="Y870">
        <v>0.5</v>
      </c>
    </row>
    <row r="871" spans="22:25" ht="15">
      <c r="V871" t="str">
        <f t="shared" si="13"/>
        <v>Yards  &lt;&lt;&lt;&gt;&gt;&gt; Foot </v>
      </c>
      <c r="W871" t="s">
        <v>414</v>
      </c>
      <c r="X871" t="s">
        <v>550</v>
      </c>
      <c r="Y871">
        <v>3</v>
      </c>
    </row>
    <row r="872" spans="22:25" ht="15">
      <c r="V872" t="str">
        <f t="shared" si="13"/>
        <v>Yards  &lt;&lt;&lt;&gt;&gt;&gt; Inches </v>
      </c>
      <c r="W872" t="s">
        <v>414</v>
      </c>
      <c r="X872" t="s">
        <v>409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414</v>
      </c>
      <c r="X873" t="s">
        <v>405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414</v>
      </c>
      <c r="X874" t="s">
        <v>411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414</v>
      </c>
      <c r="X875" t="s">
        <v>448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414</v>
      </c>
      <c r="X876" t="s">
        <v>449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414</v>
      </c>
      <c r="X877" t="s">
        <v>413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551</v>
      </c>
      <c r="X878" t="s">
        <v>544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551</v>
      </c>
      <c r="X879" t="s">
        <v>545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551</v>
      </c>
      <c r="X880" t="s">
        <v>552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551</v>
      </c>
      <c r="X881" t="s">
        <v>548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551</v>
      </c>
      <c r="X882" t="s">
        <v>543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Naseem Ullah (naseem.ullah@gmail.com)</dc:creator>
  <cp:keywords/>
  <dc:description>Enter the required information to obtain a solution to an assortment of mathematical problems.
Updated 8/6/03</dc:description>
  <cp:lastModifiedBy>Hewlett-packard</cp:lastModifiedBy>
  <cp:lastPrinted>2006-01-11T01:28:40Z</cp:lastPrinted>
  <dcterms:created xsi:type="dcterms:W3CDTF">2001-02-11T20:27:08Z</dcterms:created>
  <dcterms:modified xsi:type="dcterms:W3CDTF">2015-10-27T02:55:21Z</dcterms:modified>
  <cp:category/>
  <cp:version/>
  <cp:contentType/>
  <cp:contentStatus/>
</cp:coreProperties>
</file>